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3"/>
  </bookViews>
  <sheets>
    <sheet name="Gołogóra I" sheetId="1" r:id="rId1"/>
    <sheet name="Garzewo Etap II" sheetId="2" r:id="rId2"/>
    <sheet name="Gołogóra etap II" sheetId="3" r:id="rId3"/>
    <sheet name="Brzydowo Etap III" sheetId="4" r:id="rId4"/>
    <sheet name="podsumowanie" sheetId="5" state="hidden" r:id="rId5"/>
  </sheets>
  <definedNames>
    <definedName name="waloryzacja">"#REF!"</definedName>
  </definedNames>
  <calcPr fullCalcOnLoad="1" fullPrecision="0"/>
</workbook>
</file>

<file path=xl/sharedStrings.xml><?xml version="1.0" encoding="utf-8"?>
<sst xmlns="http://schemas.openxmlformats.org/spreadsheetml/2006/main" count="435" uniqueCount="161">
  <si>
    <t xml:space="preserve">KOSZTORYS OFERTOWY </t>
  </si>
  <si>
    <t>Wykonanie poboczy utwardzonych w miejscowości Gołogóra  Etap - I ( Remiza - Olsztyn)</t>
  </si>
  <si>
    <t>Lp.</t>
  </si>
  <si>
    <t>Nr Spec. Technicznej</t>
  </si>
  <si>
    <t>CPV</t>
  </si>
  <si>
    <t>Opis i wyliczenia</t>
  </si>
  <si>
    <t>j.m.</t>
  </si>
  <si>
    <t>Ilość poszcz.</t>
  </si>
  <si>
    <t>Cena jedn.</t>
  </si>
  <si>
    <t>Wartość</t>
  </si>
  <si>
    <t>45100000-8</t>
  </si>
  <si>
    <t>ROBOTY PRZYGOTOWAWCZE</t>
  </si>
  <si>
    <t>D-01.00.00</t>
  </si>
  <si>
    <t>Roboty pomiarowe przy robotach ziemnych</t>
  </si>
  <si>
    <t>km</t>
  </si>
  <si>
    <t>Projekt czasowej organizacji ruchu na czas trwania budowy</t>
  </si>
  <si>
    <t>szt</t>
  </si>
  <si>
    <t>D-01.00.00 </t>
  </si>
  <si>
    <t>Ścinanie piłą mechaniczną drzew oraz karczowanie pni ( frezowanie) wraz z wywozem i utylizacją ( 6 drzewa ). Do siedziby Rejonu PSD wDobrym Mieście</t>
  </si>
  <si>
    <t>Oczyszczenie terenu po wykarczowaniu, z drobnych gałęzi, korzeni i kory z wywiezieniem i utylizacją</t>
  </si>
  <si>
    <t>m2</t>
  </si>
  <si>
    <t>RAZEM ROBOTY PRZYGOTOWAWCZE</t>
  </si>
  <si>
    <t>45111000-8</t>
  </si>
  <si>
    <t>ROBOTY ZIEMNE</t>
  </si>
  <si>
    <t>D-04.01.01</t>
  </si>
  <si>
    <t xml:space="preserve">Wykonanie koryta gł. 15cm pod utwardzone pobocze z kostki betonowej w gruntach  kat I-V  oraz załadunkiem, wywozem i utylizacją urobku - szer. 1,2 m dł. 194 mb </t>
  </si>
  <si>
    <t>D-06.01.01</t>
  </si>
  <si>
    <t>Oczyszczanie poboczy i skarp (w pasach o szerokości do 1,0 m) z odpadów (śmieci) wraz z wywozem i utylizacją.</t>
  </si>
  <si>
    <t>RAZEM ROBOTY ZIEMNE</t>
  </si>
  <si>
    <t>45233000-9</t>
  </si>
  <si>
    <t>PODBUDOWY</t>
  </si>
  <si>
    <t>Profilowanie i  zagęszczenie podłoża pod warstwy konstrukcji poboczy wykonane mechanicznie w gruncie kat. II-IV - pobocze</t>
  </si>
  <si>
    <t>D-04.01.01:04.03.01</t>
  </si>
  <si>
    <t xml:space="preserve">Wykonanie warstwy mrozoochronnej z kruszywa naturalnego 0-31,5 mm  gr. 10 cm </t>
  </si>
  <si>
    <t>D-04.04.00:04.04.03</t>
  </si>
  <si>
    <t>Podbudowa zasadnicza z kruszywa łamanego C50/30 stabilizowanego mechanicznie  o gr. 10 cm podbudowa pod utwardzone pobocze</t>
  </si>
  <si>
    <t>RAZEM PODBUDOWY</t>
  </si>
  <si>
    <t>45233200-1</t>
  </si>
  <si>
    <t>NAWIERZCHNIE</t>
  </si>
  <si>
    <t>D.08.01.01.01</t>
  </si>
  <si>
    <t xml:space="preserve">Ustawienie krawężników betonowych  15x30 (wystające, najazdowe) wraz z wykonaniem ławy z oporem C8/10 (B10) wraz z wypełnieniem szczeliny pomiędzy jezdnią i krawężnikiem  masą asfaltową                                           </t>
  </si>
  <si>
    <t>m</t>
  </si>
  <si>
    <t xml:space="preserve">Ustawienie krawężników betonowych  8x30 wraz z wykonaniem ławy z oporem C8/10 (B10)                                                 </t>
  </si>
  <si>
    <t xml:space="preserve">D-05.03.23 </t>
  </si>
  <si>
    <t xml:space="preserve">Wykonanie nawierzchni z kostki brukowej betonowej szarej o grub 6cm na podsypce cementowo-piaskowej gr 4cm, spoiny wypełnoine piaskiem  </t>
  </si>
  <si>
    <t>RAZEM NAWIERZCHNIE</t>
  </si>
  <si>
    <t>ODWODNIENIE</t>
  </si>
  <si>
    <t>kal indywidualna</t>
  </si>
  <si>
    <t>Wykonanie odwodnienia powierzchniowego z korytek ciekowych na ławie betonowej gr. 15 cm ( koryta podwójne)</t>
  </si>
  <si>
    <t>Nasadzenia</t>
  </si>
  <si>
    <t>RAZEM Netto</t>
  </si>
  <si>
    <t>VAT</t>
  </si>
  <si>
    <t>RAZEM Brutto</t>
  </si>
  <si>
    <t>Wykonanie poboczy utwardzonych w miejscowości Garzewo Etap - II ( Przystanek -  Świątki)</t>
  </si>
  <si>
    <t>Karczowanie pni wraz z wywozem i utylizacją (3 pnie)</t>
  </si>
  <si>
    <t>Oczyszczenie terenu po wykarczowaniu, z wywiezieniem i utylizacją</t>
  </si>
  <si>
    <t xml:space="preserve">Wykonanie koryta gł. 15cm pod utwardzone pobocze z kostki betonowej w gruntach  kat I-V z profilowaniem i zagęszczeniem podłoża oraz załadunkiem, wywozem i utylizacją urobku - szer. 1,2 m dł. 208 mb </t>
  </si>
  <si>
    <t>45221000-2</t>
  </si>
  <si>
    <t xml:space="preserve">ELEMENTY ODWODNIENIA </t>
  </si>
  <si>
    <t xml:space="preserve"> Umocnienie wlotu i wylotu kamieniem brukowym gr. 20 cm na zaprawie cementowej (około 8,0 m2)  - kalkulacja własna</t>
  </si>
  <si>
    <t>D – 06.02.01a</t>
  </si>
  <si>
    <t xml:space="preserve">Wykonanie przedłużenia przepustu pod zjazdami z rury PVC, fi 500,0 mm </t>
  </si>
  <si>
    <t>RAZEM ELEMENTY ODWODNIENIA</t>
  </si>
  <si>
    <t xml:space="preserve">Wykonanie warstwy mrozoochronnej z piasku gr. 10 cm </t>
  </si>
  <si>
    <t xml:space="preserve">Zakup i Ustawienie krawężników betonowych  15x30 (wystające, najazdowe) wraz z wykonaniem ławy z oporem C8/10 (B10) wraz z wypełnieniem szczeliny pomiędzy jezdnią i krawężnikiem  masą asfaltową                                           </t>
  </si>
  <si>
    <t xml:space="preserve">Zakup i Ustawienie krawężników betonowych  8x30 wraz z wykonaniem ławy z oporem C8/10 (B10)                                                 </t>
  </si>
  <si>
    <t xml:space="preserve">Zakup i Wykonanie nawierzchni z kostki brukowej prostokątnej betonowej szarej o grub 6cm na podsypce cementowo-piaskowej gr 4cm, spoiny wypełnoine piaskiem  </t>
  </si>
  <si>
    <t xml:space="preserve">Nasadzenia </t>
  </si>
  <si>
    <t>szt.</t>
  </si>
  <si>
    <t>Wykonanie poboczy utwardzonych w miejscowości Gołogóra  Etap - II ( Remiza - Świątki)</t>
  </si>
  <si>
    <t xml:space="preserve">Wykonanie koryta gł. 15cm pod utwardzone pobocze z kostki betonowej w gruntach  kat I-V  oraz załadunkiem, wywozem i utylizacją urobku - szer. 1,2 m dł. 198 mb </t>
  </si>
  <si>
    <t xml:space="preserve">Zakup i Wykonanie nawierzchni z kostki brukowej betonowej szarej o grub 6cm na podsypce cementowo-piaskowej gr 4cm, spoiny wypełnoine piaskiem   </t>
  </si>
  <si>
    <t>Wykonanie poboczy utwardzonych w miejscowości Brzydowo Etap - III ( przystanek - skrzyżowanie)</t>
  </si>
  <si>
    <t>Karczowanie pni ( frezowanie) wraz z wywozem i utylizacją (11 pni)</t>
  </si>
  <si>
    <t xml:space="preserve">Wykonanie koryta gł. 15cm pod utwardzone pobocze z kostki betonowej w gruntach  kat I-V z profilowaniem i zagęszczeniem podłoża oraz załadunkiem, wywozem i utylizacją urobku - szer. 1,2 m dł. 200 mb </t>
  </si>
  <si>
    <t>Branża: Drogowa</t>
  </si>
  <si>
    <t>Roboty w zakresie burzenia, roboty ziemne</t>
  </si>
  <si>
    <t>45231000-5</t>
  </si>
  <si>
    <t xml:space="preserve"> Roboty budowlane w zakresie budowy rurociągów, ciągów komunikacyjnych i linii energetycznych</t>
  </si>
  <si>
    <t xml:space="preserve">45233000-9 </t>
  </si>
  <si>
    <t>Roboty w zakresie konstruowania, fundamentowania oraz wykonania nawierzchni autostrad i dróg</t>
  </si>
  <si>
    <t>Rzeczywista ilość wykonanych prac</t>
  </si>
  <si>
    <t>Rzeczywista wartość wykonanych prac</t>
  </si>
  <si>
    <t>Różnica</t>
  </si>
  <si>
    <t>D-01.01.01</t>
  </si>
  <si>
    <t>D-01.02.01</t>
  </si>
  <si>
    <t>Mechaniczne karczowanie krzaków z wywozem i utylizacją</t>
  </si>
  <si>
    <t>ha</t>
  </si>
  <si>
    <t>D-01.02.04</t>
  </si>
  <si>
    <t>Mechaniczne rozebranie nawierzchni bitumicznej i podbudowy na skrzyżowniu  gr.do 30cm z załadunkiem, transportem i utylizacją</t>
  </si>
  <si>
    <t>D-01.03.02</t>
  </si>
  <si>
    <t>Rozebranie nawierzchni z brukowca, grubość brukowca 16-20 cm - zjazdy</t>
  </si>
  <si>
    <t>Rozebranie nawierzchni zpłyt drogowych 15 cm - zjazdy</t>
  </si>
  <si>
    <t>Rozebranie chodników z płyt betonowych o wym. 35x35x5 cm, ułożonych na podsypce piaskowej</t>
  </si>
  <si>
    <t xml:space="preserve">Demontaż tablic znaków drogowych </t>
  </si>
  <si>
    <t>Demontaż słupków</t>
  </si>
  <si>
    <t xml:space="preserve">szt. </t>
  </si>
  <si>
    <t>Frezowanie istniejącej nawierzchni bitumicznej śr. gr 3 cm z załadunkiem, transportem do wbudowania w pobocze</t>
  </si>
  <si>
    <t>D-02.00.00</t>
  </si>
  <si>
    <t>D-02.01.01</t>
  </si>
  <si>
    <t>Wykonanie koryta gł. 10cm pod pobocza z KŁSM (szer. 0,75 cm dł. 2x977 mb i szer. 1,0m dł. 960 mb) z KŁSM w gruntach  kat I-V  z profilowaniem i zagęszczeniem podłoża oraz załadunkiem, wywozem i utylizacją urobku</t>
  </si>
  <si>
    <t>Wykonanie koryta gł. 30cm pod utwardzone pobocze z kostki betonowej w gruntach  kat I-V  z profilowaniem i zagęszczeniem podłoża oraz załadunkiem, wywozem i utylizacją urobku - szer. 1,3 m dł. 960 mb</t>
  </si>
  <si>
    <t>Wykonanie koryta gł. 30cm szer. 50 cm pod ściek prefabrykowany z betonu w gruntach  kat I-V  z profilowaniem i zagęszczeniem podłoża oraz załadunkiem, wywozem i utylizacją urobku</t>
  </si>
  <si>
    <t>Wykonanie koryta gł. 40 cm dł. 1937 m (śr. szer. 2*0,4 m) - poszerzenie do 5 m</t>
  </si>
  <si>
    <t>Wykonanie wykopów pod konstrukcję zjazdów, zatoki autobusowej w gruntach  kat I-V  z załadunkiem, wywozem i utylizacją nadmiaru urobku</t>
  </si>
  <si>
    <t>m3</t>
  </si>
  <si>
    <t>D-03.00.00</t>
  </si>
  <si>
    <t>D-03.01.01</t>
  </si>
  <si>
    <t>Remont istniejących przepustów wymiana kręgów z rur betonowych śr 600 wraz z wykonaniem ławy fundamentowej kruszywa naturalnego gr. 25cm zasypką, z obudowaniem wlotu i wylotu kamieniem</t>
  </si>
  <si>
    <t>D-04.00.00</t>
  </si>
  <si>
    <t>Profilowanie i  zagęszczenie podłoża pod warstwy konstrukcji nawierzchni wykonane mechanicznie w gruncie kat. II-IV zjazdy</t>
  </si>
  <si>
    <t>Profilowanie i  zagęszczenie podłoża pod warstwy konstrukcji nawierzchni wykonane mechanicznie w gruncie kat. II-IV  utwardzone pobocze z kostki betonowej szer. 1,3 m dł. 960 mb</t>
  </si>
  <si>
    <t>Profilowanie i  zagęszczenie podłoża pod warstwy konstrukcji nawierzchni wykonane mechanicznie w gruncie kat. II-IV -  poszerzenie do 5 m (śr. 2*0,4 m)</t>
  </si>
  <si>
    <t>D-04.02.01</t>
  </si>
  <si>
    <t>Wykonanie warstwy mrozochronnej gr. 20 cm zjazdy</t>
  </si>
  <si>
    <t>Wykonanie warstwy mrozoochronnej z piasku gr. 20 cm - poszerzenie do 5 m (śr. 2*0,40 m)</t>
  </si>
  <si>
    <t>D.04.02.01.01</t>
  </si>
  <si>
    <t xml:space="preserve">Wykonanie i zagęszczenie warstwy z piasku w korycie lub na całej szer. drogi, mechanicznie, gr. Warstwy po zagęszcezniu 10 cm                               szer. 1,0m dł.960 mb - pobocze utwardzone kostką betonową.                    </t>
  </si>
  <si>
    <t>D-04.04.01</t>
  </si>
  <si>
    <t>Podbudowa zasadnicza z kruszywa łamanego stabilizowanego mechanicznie  o gr. 20 cm zjazdy</t>
  </si>
  <si>
    <t>Wykonanie podbudowy z kruszywa łamanego stabilizowanego mechanicznie 0/31,5 mm grub. 20 cm - poszerzenie do 5 m (2*0,40)</t>
  </si>
  <si>
    <t>Podbudowa zasadnicza z destruktu i kruszywa łamanego stabilizowanego mechanicznie 0/31,5 pobocza gr. 10,00 cm (szer. 0,75 cm dł. 2x977 mb i szer. 1,0m dł. 960 mb)</t>
  </si>
  <si>
    <t>D-05.00.00</t>
  </si>
  <si>
    <t>D.08.03.01.01</t>
  </si>
  <si>
    <t xml:space="preserve">Ustawienie obrzeży betonowych o wymiarach 2x6 na podsypce cementowo-piaskowej, spoiny wypełnione zaprawą cementową    </t>
  </si>
  <si>
    <t xml:space="preserve">Ustawienie krawężników betonowych  15x30 wraz z wykonaniem ławy z oporem C8/10 (B10) wraz z wypełnieniem szczeliny pomiędzy jezdnią i krawężnikiem                                                 </t>
  </si>
  <si>
    <t>D.05.03.23</t>
  </si>
  <si>
    <t>Wykonanie nawierzchni z kostki brukowej betonowej szarej o grub 6cm na podsypce cementowo-piaskowej gr 4cm, spoiny wypełnoine piaskiem   dł.960 m szrer. 1,0 m</t>
  </si>
  <si>
    <t>D-05.03.05</t>
  </si>
  <si>
    <t>Wykonanie warstwy wiążącej z betonu asfaltowego AC11W gr. 4 cm na zjadach wraz z oczyszczeniem i sropieniem emusją asfaltową podłoża</t>
  </si>
  <si>
    <t xml:space="preserve">Wykonanie warstwy wyrównawczej z betonu asfaltoego AC11W grubości średniej 3cm wraz z oczyszczeniem i skropieniem podłoża </t>
  </si>
  <si>
    <t>Wykonanie nawierzchni z betonu asfaltowego AC11S gr. 5 cm wraz z oczyszczeniem i sropieniem emusją asfaltową podłoża</t>
  </si>
  <si>
    <t>D.05.03.27</t>
  </si>
  <si>
    <t>Ułożenie geosiatki szer. 2* 1,0 m i o wytrzymałości powyżej 80 kN/m na styku poszerzenia nawierzchni z istniejącą nawierzchnią</t>
  </si>
  <si>
    <t>Wykonanie nawierzchni z betonu asfaltowego AC11S gr. 4 cm na zjadach  wraz z oczyszczeniem i sropieniem emusją asfaltową podłoża</t>
  </si>
  <si>
    <t>D-07.00.00</t>
  </si>
  <si>
    <t>45200000-9</t>
  </si>
  <si>
    <t>OZNAKOWANIE  I  URZĄDZENIA   BEZPIECZEŃSTWA   RUCHU</t>
  </si>
  <si>
    <t>D-07.02.01</t>
  </si>
  <si>
    <t>Ustawienie znaku D-15 z folii odblaskowej typu 1 na słupku stalowym ø 60 mm osadzonym w ławie betonowej</t>
  </si>
  <si>
    <t>Ustawienie znaku D-6 z folii odblaskowej typu 1 na słupku stalowym ø 60 mm osadzonym w ławie betonowej</t>
  </si>
  <si>
    <t>Ustawienie znaku A-12a z folii odblaskowej typu 1 na słupku stalowym ø 60 mm osadzonym w ławie betonowej</t>
  </si>
  <si>
    <t>Demontaż istniejących tablic znaków pionowych ze słupków z ponownym montażem na nowych słupku stalowym osadzonym w ławie betonowej</t>
  </si>
  <si>
    <t>Ustawienie drokowskazu E-2a na 2 słupkach z rur stalowych fi 70 mm dla znaków drogowych wraz z wykonaniem i zasypaniem dołów z ubiciem warstwami</t>
  </si>
  <si>
    <t>Ustawiemnie słupków z rur stalowych fi 50 mm dla znaków drogowych wraz z wykonaniem i zasypaniem dołów z ubiciem warstwami</t>
  </si>
  <si>
    <t>D-07.01.01</t>
  </si>
  <si>
    <t>Oznakowanie poziome P-7c linia krawędziowa przerywana- zjazdy</t>
  </si>
  <si>
    <t>Oznakowanie poziome P-7d linia krawędziowa ciągła</t>
  </si>
  <si>
    <t>Oznakowanie poziome P-10 przejścia dla pieszych</t>
  </si>
  <si>
    <t>Oznakowanie poziome P-17P linia przystankowa</t>
  </si>
  <si>
    <t>RAZEM OZNAKOWANIE</t>
  </si>
  <si>
    <t>45220000-5</t>
  </si>
  <si>
    <t>ROBOTY WYKOŃCZENIOWE</t>
  </si>
  <si>
    <t>Wykonanie ścieku z prefabrykowanych elementów betonowych o wymiarach 60x50x15 na podsypce cementowo- piaskowej, spoiny wypełnione zaprawą cementową</t>
  </si>
  <si>
    <t>Wykonanie ścieku skarpowego z prefabrykowanych elementów betonowych o wym. 60x50x15 na posypce cement-piasek zwypełnienim spoin zaprawą cementową</t>
  </si>
  <si>
    <t>D-10.01.02</t>
  </si>
  <si>
    <t>Oczyszczenie i renowacja istniejących rowów przydrożnych</t>
  </si>
  <si>
    <t>Projekt stałej organizacji ruchu wraz z uzgodnieniami</t>
  </si>
  <si>
    <t>kpl.</t>
  </si>
  <si>
    <t>RAZEM ROBOTY WYKOŃCZENIOWE</t>
  </si>
  <si>
    <t>RAZEM: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</si>
</sst>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#,##0_ ;[RED]\-#,##0\ "/>
    <numFmt numFmtId="166" formatCode="#,##0.00_ ;[RED]\-#,##0.00\ "/>
    <numFmt numFmtId="167" formatCode="#,##0&quot; F&quot;_);[RED]\(#,##0&quot; F)&quot;"/>
    <numFmt numFmtId="168" formatCode="#,##0.00&quot; F&quot;_);[RED]\(#,##0.00&quot; F)&quot;"/>
    <numFmt numFmtId="169" formatCode="_-* #,##0.00\ _z_ł_-;\-* #,##0.00\ _z_ł_-;_-* \-??\ _z_ł_-;_-@_-"/>
    <numFmt numFmtId="170" formatCode="0%"/>
    <numFmt numFmtId="171" formatCode="_-* #,##0.00&quot; zł&quot;_-;\-* #,##0.00&quot; zł&quot;_-;_-* \-??&quot; zł&quot;_-;_-@_-"/>
    <numFmt numFmtId="172" formatCode="#,##0.00"/>
    <numFmt numFmtId="173" formatCode="#,##0"/>
    <numFmt numFmtId="174" formatCode="#,##0.0#;\-0.00;\-;@"/>
    <numFmt numFmtId="175" formatCode="#,##0.000_ ;\-#,##0.000\ "/>
    <numFmt numFmtId="176" formatCode="_-* #,##0.00&quot; zł&quot;_-;\-* #,##0.00&quot; zł&quot;_-;_-* \-??&quot; zł&quot;_-;_-@_-"/>
    <numFmt numFmtId="177" formatCode="#,##0.00\ _z_ł"/>
    <numFmt numFmtId="178" formatCode="#,##0.00_ ;\-#,##0.00\ "/>
    <numFmt numFmtId="179" formatCode="0.00%"/>
    <numFmt numFmtId="180" formatCode="#,##0.00\ [$zł-415];[RED]\-#,##0.00\ [$zł-415]"/>
    <numFmt numFmtId="181" formatCode="#,##0.000"/>
    <numFmt numFmtId="182" formatCode="0.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9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3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8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19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18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25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4" fontId="4" fillId="3" borderId="1" applyNumberFormat="0" applyAlignment="0" applyProtection="0"/>
    <xf numFmtId="164" fontId="4" fillId="4" borderId="1" applyNumberFormat="0" applyAlignment="0" applyProtection="0"/>
    <xf numFmtId="164" fontId="4" fillId="4" borderId="1" applyNumberFormat="0" applyAlignment="0" applyProtection="0"/>
    <xf numFmtId="164" fontId="4" fillId="4" borderId="1" applyNumberFormat="0" applyAlignment="0" applyProtection="0"/>
    <xf numFmtId="164" fontId="4" fillId="4" borderId="1" applyNumberFormat="0" applyAlignment="0" applyProtection="0"/>
    <xf numFmtId="164" fontId="4" fillId="4" borderId="1" applyNumberFormat="0" applyAlignment="0" applyProtection="0"/>
    <xf numFmtId="164" fontId="5" fillId="27" borderId="2" applyNumberFormat="0" applyAlignment="0" applyProtection="0"/>
    <xf numFmtId="164" fontId="5" fillId="27" borderId="2" applyNumberFormat="0" applyAlignment="0" applyProtection="0"/>
    <xf numFmtId="164" fontId="5" fillId="27" borderId="2" applyNumberFormat="0" applyAlignment="0" applyProtection="0"/>
    <xf numFmtId="164" fontId="5" fillId="27" borderId="2" applyNumberFormat="0" applyAlignment="0" applyProtection="0"/>
    <xf numFmtId="164" fontId="5" fillId="27" borderId="2" applyNumberFormat="0" applyAlignment="0" applyProtection="0"/>
    <xf numFmtId="164" fontId="5" fillId="10" borderId="2" applyNumberFormat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9" fontId="3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4" applyNumberFormat="0" applyFill="0" applyAlignment="0" applyProtection="0"/>
    <xf numFmtId="164" fontId="8" fillId="0" borderId="4" applyNumberFormat="0" applyFill="0" applyAlignment="0" applyProtection="0"/>
    <xf numFmtId="164" fontId="8" fillId="0" borderId="4" applyNumberFormat="0" applyFill="0" applyAlignment="0" applyProtection="0"/>
    <xf numFmtId="164" fontId="8" fillId="0" borderId="4" applyNumberFormat="0" applyFill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3" fillId="0" borderId="8" applyNumberFormat="0" applyFill="0" applyAlignment="0" applyProtection="0"/>
    <xf numFmtId="164" fontId="14" fillId="0" borderId="9" applyNumberFormat="0" applyFill="0" applyAlignment="0" applyProtection="0"/>
    <xf numFmtId="164" fontId="14" fillId="0" borderId="9" applyNumberFormat="0" applyFill="0" applyAlignment="0" applyProtection="0"/>
    <xf numFmtId="164" fontId="14" fillId="0" borderId="9" applyNumberFormat="0" applyFill="0" applyAlignment="0" applyProtection="0"/>
    <xf numFmtId="164" fontId="14" fillId="0" borderId="9" applyNumberFormat="0" applyFill="0" applyAlignment="0" applyProtection="0"/>
    <xf numFmtId="164" fontId="14" fillId="0" borderId="9" applyNumberFormat="0" applyFill="0" applyAlignment="0" applyProtection="0"/>
    <xf numFmtId="164" fontId="15" fillId="0" borderId="10" applyNumberFormat="0" applyFill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3" fillId="0" borderId="0" applyNumberFormat="0" applyFill="0" applyBorder="0" applyAlignment="0" applyProtection="0"/>
    <xf numFmtId="164" fontId="18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20" fillId="0" borderId="0">
      <alignment/>
      <protection/>
    </xf>
    <xf numFmtId="164" fontId="18" fillId="0" borderId="0">
      <alignment/>
      <protection/>
    </xf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20" fillId="0" borderId="0">
      <alignment/>
      <protection/>
    </xf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21" fillId="27" borderId="1" applyNumberFormat="0" applyAlignment="0" applyProtection="0"/>
    <xf numFmtId="164" fontId="22" fillId="27" borderId="1" applyNumberFormat="0" applyAlignment="0" applyProtection="0"/>
    <xf numFmtId="164" fontId="22" fillId="27" borderId="1" applyNumberFormat="0" applyAlignment="0" applyProtection="0"/>
    <xf numFmtId="164" fontId="22" fillId="27" borderId="1" applyNumberFormat="0" applyAlignment="0" applyProtection="0"/>
    <xf numFmtId="164" fontId="22" fillId="27" borderId="1" applyNumberFormat="0" applyAlignment="0" applyProtection="0"/>
    <xf numFmtId="164" fontId="22" fillId="10" borderId="1" applyNumberFormat="0" applyAlignment="0" applyProtection="0"/>
    <xf numFmtId="164" fontId="3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4" fontId="0" fillId="0" borderId="0">
      <alignment/>
      <protection/>
    </xf>
    <xf numFmtId="164" fontId="23" fillId="0" borderId="11" applyNumberFormat="0" applyFill="0" applyAlignment="0" applyProtection="0"/>
    <xf numFmtId="164" fontId="23" fillId="0" borderId="11" applyNumberFormat="0" applyFill="0" applyAlignment="0" applyProtection="0"/>
    <xf numFmtId="164" fontId="23" fillId="0" borderId="11" applyNumberFormat="0" applyFill="0" applyAlignment="0" applyProtection="0"/>
    <xf numFmtId="164" fontId="23" fillId="0" borderId="11" applyNumberFormat="0" applyFill="0" applyAlignment="0" applyProtection="0"/>
    <xf numFmtId="164" fontId="23" fillId="0" borderId="11" applyNumberFormat="0" applyFill="0" applyAlignment="0" applyProtection="0"/>
    <xf numFmtId="164" fontId="23" fillId="0" borderId="12" applyNumberFormat="0" applyFill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3" fillId="6" borderId="13" applyNumberFormat="0" applyAlignment="0" applyProtection="0"/>
    <xf numFmtId="164" fontId="18" fillId="6" borderId="14" applyNumberFormat="0" applyAlignment="0" applyProtection="0"/>
    <xf numFmtId="164" fontId="18" fillId="6" borderId="14" applyNumberFormat="0" applyAlignment="0" applyProtection="0"/>
    <xf numFmtId="164" fontId="18" fillId="6" borderId="14" applyNumberFormat="0" applyAlignment="0" applyProtection="0"/>
    <xf numFmtId="164" fontId="18" fillId="6" borderId="14" applyNumberFormat="0" applyAlignment="0" applyProtection="0"/>
    <xf numFmtId="164" fontId="3" fillId="6" borderId="14" applyNumberFormat="0" applyAlignment="0" applyProtection="0"/>
    <xf numFmtId="171" fontId="3" fillId="0" borderId="0" applyFill="0" applyBorder="0" applyAlignment="0" applyProtection="0"/>
    <xf numFmtId="164" fontId="28" fillId="8" borderId="0" applyNumberFormat="0" applyBorder="0" applyAlignment="0" applyProtection="0"/>
    <xf numFmtId="164" fontId="28" fillId="5" borderId="0" applyNumberFormat="0" applyBorder="0" applyAlignment="0" applyProtection="0"/>
    <xf numFmtId="164" fontId="28" fillId="5" borderId="0" applyNumberFormat="0" applyBorder="0" applyAlignment="0" applyProtection="0"/>
    <xf numFmtId="164" fontId="28" fillId="5" borderId="0" applyNumberFormat="0" applyBorder="0" applyAlignment="0" applyProtection="0"/>
    <xf numFmtId="164" fontId="28" fillId="5" borderId="0" applyNumberFormat="0" applyBorder="0" applyAlignment="0" applyProtection="0"/>
    <xf numFmtId="164" fontId="28" fillId="5" borderId="0" applyNumberFormat="0" applyBorder="0" applyAlignment="0" applyProtection="0"/>
  </cellStyleXfs>
  <cellXfs count="191">
    <xf numFmtId="164" fontId="0" fillId="0" borderId="0" xfId="0" applyAlignment="1">
      <alignment/>
    </xf>
    <xf numFmtId="164" fontId="29" fillId="0" borderId="15" xfId="0" applyFont="1" applyBorder="1" applyAlignment="1">
      <alignment horizontal="center" vertical="center" wrapText="1"/>
    </xf>
    <xf numFmtId="164" fontId="29" fillId="0" borderId="16" xfId="0" applyFont="1" applyBorder="1" applyAlignment="1">
      <alignment horizontal="center" vertical="center" wrapText="1"/>
    </xf>
    <xf numFmtId="164" fontId="30" fillId="0" borderId="17" xfId="254" applyFont="1" applyBorder="1" applyAlignment="1" applyProtection="1">
      <alignment horizontal="center" vertical="center" wrapText="1"/>
      <protection locked="0"/>
    </xf>
    <xf numFmtId="164" fontId="30" fillId="0" borderId="18" xfId="254" applyFont="1" applyBorder="1" applyAlignment="1" applyProtection="1">
      <alignment horizontal="center" vertical="center" wrapText="1"/>
      <protection locked="0"/>
    </xf>
    <xf numFmtId="172" fontId="30" fillId="0" borderId="18" xfId="0" applyNumberFormat="1" applyFont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 wrapText="1"/>
    </xf>
    <xf numFmtId="164" fontId="31" fillId="0" borderId="17" xfId="261" applyNumberFormat="1" applyFont="1" applyFill="1" applyBorder="1" applyAlignment="1" applyProtection="1">
      <alignment horizontal="center" vertical="center" wrapText="1"/>
      <protection/>
    </xf>
    <xf numFmtId="164" fontId="31" fillId="0" borderId="18" xfId="261" applyNumberFormat="1" applyFont="1" applyFill="1" applyBorder="1" applyAlignment="1" applyProtection="1">
      <alignment horizontal="center" vertical="center" wrapText="1"/>
      <protection/>
    </xf>
    <xf numFmtId="173" fontId="31" fillId="0" borderId="18" xfId="261" applyNumberFormat="1" applyFont="1" applyFill="1" applyBorder="1" applyAlignment="1" applyProtection="1">
      <alignment horizontal="center" vertical="center" wrapText="1"/>
      <protection/>
    </xf>
    <xf numFmtId="164" fontId="31" fillId="0" borderId="19" xfId="261" applyNumberFormat="1" applyFont="1" applyFill="1" applyBorder="1" applyAlignment="1" applyProtection="1">
      <alignment horizontal="center" vertical="center" wrapText="1"/>
      <protection/>
    </xf>
    <xf numFmtId="164" fontId="32" fillId="29" borderId="17" xfId="254" applyFont="1" applyFill="1" applyBorder="1" applyAlignment="1" applyProtection="1">
      <alignment horizontal="center" vertical="center" wrapText="1"/>
      <protection locked="0"/>
    </xf>
    <xf numFmtId="164" fontId="32" fillId="29" borderId="18" xfId="254" applyFont="1" applyFill="1" applyBorder="1" applyAlignment="1" applyProtection="1">
      <alignment horizontal="center" vertical="center" wrapText="1"/>
      <protection locked="0"/>
    </xf>
    <xf numFmtId="164" fontId="30" fillId="29" borderId="18" xfId="254" applyFont="1" applyFill="1" applyBorder="1" applyAlignment="1" applyProtection="1">
      <alignment horizontal="left" vertical="center" wrapText="1"/>
      <protection locked="0"/>
    </xf>
    <xf numFmtId="164" fontId="32" fillId="29" borderId="18" xfId="254" applyFont="1" applyFill="1" applyBorder="1" applyAlignment="1" applyProtection="1">
      <alignment horizontal="right" wrapText="1"/>
      <protection locked="0"/>
    </xf>
    <xf numFmtId="172" fontId="32" fillId="29" borderId="18" xfId="254" applyNumberFormat="1" applyFont="1" applyFill="1" applyBorder="1" applyAlignment="1" applyProtection="1">
      <alignment horizontal="right" wrapText="1"/>
      <protection locked="0"/>
    </xf>
    <xf numFmtId="164" fontId="32" fillId="29" borderId="19" xfId="254" applyFont="1" applyFill="1" applyBorder="1" applyAlignment="1" applyProtection="1">
      <alignment horizontal="right" wrapText="1"/>
      <protection locked="0"/>
    </xf>
    <xf numFmtId="164" fontId="32" fillId="0" borderId="17" xfId="254" applyFont="1" applyBorder="1" applyAlignment="1" applyProtection="1">
      <alignment horizontal="center" vertical="center" wrapText="1"/>
      <protection locked="0"/>
    </xf>
    <xf numFmtId="174" fontId="0" fillId="0" borderId="18" xfId="261" applyNumberFormat="1" applyFont="1" applyFill="1" applyBorder="1" applyAlignment="1" applyProtection="1">
      <alignment horizontal="center" vertical="center" wrapText="1"/>
      <protection/>
    </xf>
    <xf numFmtId="174" fontId="0" fillId="0" borderId="18" xfId="261" applyNumberFormat="1" applyFont="1" applyFill="1" applyBorder="1" applyAlignment="1" applyProtection="1">
      <alignment horizontal="left" vertical="center" wrapText="1"/>
      <protection/>
    </xf>
    <xf numFmtId="164" fontId="0" fillId="0" borderId="18" xfId="261" applyNumberFormat="1" applyFont="1" applyFill="1" applyBorder="1" applyAlignment="1" applyProtection="1">
      <alignment horizontal="left" vertical="center" wrapText="1"/>
      <protection/>
    </xf>
    <xf numFmtId="175" fontId="0" fillId="0" borderId="18" xfId="261" applyNumberFormat="1" applyFont="1" applyFill="1" applyBorder="1" applyAlignment="1" applyProtection="1">
      <alignment horizontal="center" vertical="center" wrapText="1"/>
      <protection/>
    </xf>
    <xf numFmtId="171" fontId="0" fillId="0" borderId="18" xfId="17" applyNumberFormat="1" applyFill="1" applyBorder="1" applyAlignment="1" applyProtection="1">
      <alignment horizontal="center" vertical="center" wrapText="1"/>
      <protection/>
    </xf>
    <xf numFmtId="171" fontId="0" fillId="0" borderId="19" xfId="17" applyNumberFormat="1" applyFill="1" applyBorder="1" applyAlignment="1" applyProtection="1">
      <alignment horizontal="center" vertical="center" wrapText="1"/>
      <protection/>
    </xf>
    <xf numFmtId="164" fontId="32" fillId="0" borderId="18" xfId="254" applyFont="1" applyBorder="1" applyAlignment="1" applyProtection="1">
      <alignment horizontal="center" vertical="center" wrapText="1"/>
      <protection locked="0"/>
    </xf>
    <xf numFmtId="164" fontId="32" fillId="0" borderId="18" xfId="254" applyFont="1" applyFill="1" applyBorder="1" applyAlignment="1" applyProtection="1">
      <alignment horizontal="center" vertical="center" wrapText="1"/>
      <protection locked="0"/>
    </xf>
    <xf numFmtId="177" fontId="0" fillId="0" borderId="18" xfId="271" applyNumberFormat="1" applyFont="1" applyFill="1" applyBorder="1" applyAlignment="1" applyProtection="1">
      <alignment horizontal="center" vertical="center" wrapText="1"/>
      <protection/>
    </xf>
    <xf numFmtId="164" fontId="32" fillId="30" borderId="17" xfId="254" applyFont="1" applyFill="1" applyBorder="1" applyAlignment="1" applyProtection="1">
      <alignment horizontal="center" vertical="center" wrapText="1"/>
      <protection locked="0"/>
    </xf>
    <xf numFmtId="164" fontId="32" fillId="30" borderId="18" xfId="254" applyFont="1" applyFill="1" applyBorder="1" applyAlignment="1" applyProtection="1">
      <alignment horizontal="center" vertical="center" wrapText="1"/>
      <protection locked="0"/>
    </xf>
    <xf numFmtId="172" fontId="30" fillId="30" borderId="18" xfId="254" applyNumberFormat="1" applyFont="1" applyFill="1" applyBorder="1" applyAlignment="1" applyProtection="1">
      <alignment horizontal="center" vertical="center" wrapText="1"/>
      <protection locked="0"/>
    </xf>
    <xf numFmtId="177" fontId="31" fillId="30" borderId="19" xfId="271" applyNumberFormat="1" applyFont="1" applyFill="1" applyBorder="1" applyAlignment="1" applyProtection="1">
      <alignment horizontal="center" vertical="center" wrapText="1"/>
      <protection/>
    </xf>
    <xf numFmtId="171" fontId="0" fillId="29" borderId="18" xfId="17" applyNumberFormat="1" applyFill="1" applyBorder="1" applyAlignment="1" applyProtection="1">
      <alignment horizontal="right" wrapText="1"/>
      <protection locked="0"/>
    </xf>
    <xf numFmtId="171" fontId="0" fillId="29" borderId="19" xfId="17" applyNumberFormat="1" applyFill="1" applyBorder="1" applyAlignment="1" applyProtection="1">
      <alignment horizontal="right" wrapText="1"/>
      <protection locked="0"/>
    </xf>
    <xf numFmtId="172" fontId="32" fillId="29" borderId="19" xfId="254" applyNumberFormat="1" applyFont="1" applyFill="1" applyBorder="1" applyAlignment="1" applyProtection="1">
      <alignment horizontal="right" wrapText="1"/>
      <protection locked="0"/>
    </xf>
    <xf numFmtId="172" fontId="30" fillId="30" borderId="19" xfId="0" applyNumberFormat="1" applyFont="1" applyFill="1" applyBorder="1" applyAlignment="1">
      <alignment horizontal="center" vertical="center" wrapText="1"/>
    </xf>
    <xf numFmtId="172" fontId="30" fillId="30" borderId="20" xfId="0" applyNumberFormat="1" applyFont="1" applyFill="1" applyBorder="1" applyAlignment="1">
      <alignment horizontal="center" vertical="center" wrapText="1"/>
    </xf>
    <xf numFmtId="164" fontId="32" fillId="29" borderId="21" xfId="254" applyFont="1" applyFill="1" applyBorder="1" applyAlignment="1" applyProtection="1">
      <alignment horizontal="center" vertical="center" wrapText="1"/>
      <protection locked="0"/>
    </xf>
    <xf numFmtId="164" fontId="32" fillId="29" borderId="22" xfId="254" applyFont="1" applyFill="1" applyBorder="1" applyAlignment="1" applyProtection="1">
      <alignment horizontal="center" vertical="center" wrapText="1"/>
      <protection locked="0"/>
    </xf>
    <xf numFmtId="172" fontId="30" fillId="29" borderId="23" xfId="254" applyNumberFormat="1" applyFont="1" applyFill="1" applyBorder="1" applyAlignment="1" applyProtection="1">
      <alignment horizontal="left" vertical="center" wrapText="1"/>
      <protection locked="0"/>
    </xf>
    <xf numFmtId="172" fontId="30" fillId="29" borderId="18" xfId="254" applyNumberFormat="1" applyFont="1" applyFill="1" applyBorder="1" applyAlignment="1" applyProtection="1">
      <alignment horizontal="center" vertical="center" wrapText="1"/>
      <protection locked="0"/>
    </xf>
    <xf numFmtId="172" fontId="30" fillId="29" borderId="18" xfId="0" applyNumberFormat="1" applyFont="1" applyFill="1" applyBorder="1" applyAlignment="1">
      <alignment horizontal="center" vertical="center" wrapText="1"/>
    </xf>
    <xf numFmtId="164" fontId="32" fillId="0" borderId="21" xfId="254" applyFont="1" applyFill="1" applyBorder="1" applyAlignment="1" applyProtection="1">
      <alignment horizontal="center" vertical="center" wrapText="1"/>
      <protection locked="0"/>
    </xf>
    <xf numFmtId="164" fontId="32" fillId="0" borderId="22" xfId="254" applyFont="1" applyFill="1" applyBorder="1" applyAlignment="1" applyProtection="1">
      <alignment horizontal="center" vertical="center" wrapText="1"/>
      <protection locked="0"/>
    </xf>
    <xf numFmtId="172" fontId="32" fillId="0" borderId="23" xfId="254" applyNumberFormat="1" applyFont="1" applyFill="1" applyBorder="1" applyAlignment="1" applyProtection="1">
      <alignment horizontal="left" vertical="center" wrapText="1"/>
      <protection locked="0"/>
    </xf>
    <xf numFmtId="172" fontId="32" fillId="0" borderId="18" xfId="254" applyNumberFormat="1" applyFont="1" applyFill="1" applyBorder="1" applyAlignment="1" applyProtection="1">
      <alignment horizontal="center" vertical="center" wrapText="1"/>
      <protection locked="0"/>
    </xf>
    <xf numFmtId="172" fontId="32" fillId="0" borderId="18" xfId="0" applyNumberFormat="1" applyFont="1" applyFill="1" applyBorder="1" applyAlignment="1">
      <alignment horizontal="center" vertical="center" wrapText="1"/>
    </xf>
    <xf numFmtId="172" fontId="32" fillId="0" borderId="22" xfId="254" applyNumberFormat="1" applyFont="1" applyFill="1" applyBorder="1" applyAlignment="1" applyProtection="1">
      <alignment horizontal="center" vertical="center" wrapText="1"/>
      <protection locked="0"/>
    </xf>
    <xf numFmtId="172" fontId="32" fillId="0" borderId="22" xfId="0" applyNumberFormat="1" applyFont="1" applyFill="1" applyBorder="1" applyAlignment="1">
      <alignment horizontal="center" vertical="center" wrapText="1"/>
    </xf>
    <xf numFmtId="164" fontId="0" fillId="0" borderId="24" xfId="261" applyNumberFormat="1" applyFont="1" applyFill="1" applyBorder="1" applyAlignment="1" applyProtection="1">
      <alignment horizontal="center" vertical="center" wrapText="1"/>
      <protection/>
    </xf>
    <xf numFmtId="164" fontId="0" fillId="0" borderId="25" xfId="261" applyNumberFormat="1" applyFont="1" applyFill="1" applyBorder="1" applyAlignment="1" applyProtection="1">
      <alignment horizontal="center" vertical="top" wrapText="1"/>
      <protection/>
    </xf>
    <xf numFmtId="164" fontId="31" fillId="0" borderId="25" xfId="261" applyNumberFormat="1" applyFont="1" applyFill="1" applyBorder="1" applyAlignment="1" applyProtection="1">
      <alignment horizontal="right" vertical="center" wrapText="1"/>
      <protection/>
    </xf>
    <xf numFmtId="164" fontId="0" fillId="0" borderId="25" xfId="261" applyNumberFormat="1" applyFont="1" applyFill="1" applyBorder="1" applyAlignment="1" applyProtection="1">
      <alignment vertical="top" wrapText="1"/>
      <protection/>
    </xf>
    <xf numFmtId="164" fontId="33" fillId="0" borderId="26" xfId="261" applyNumberFormat="1" applyFont="1" applyFill="1" applyBorder="1" applyAlignment="1" applyProtection="1">
      <alignment horizontal="center" vertical="center" wrapText="1"/>
      <protection/>
    </xf>
    <xf numFmtId="172" fontId="0" fillId="0" borderId="26" xfId="261" applyNumberFormat="1" applyFont="1" applyFill="1" applyBorder="1" applyAlignment="1" applyProtection="1">
      <alignment vertical="top" wrapText="1"/>
      <protection/>
    </xf>
    <xf numFmtId="178" fontId="31" fillId="0" borderId="27" xfId="26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wrapText="1"/>
    </xf>
    <xf numFmtId="164" fontId="33" fillId="0" borderId="28" xfId="0" applyFont="1" applyBorder="1" applyAlignment="1">
      <alignment horizontal="center" vertical="center"/>
    </xf>
    <xf numFmtId="179" fontId="0" fillId="0" borderId="28" xfId="0" applyNumberFormat="1" applyBorder="1" applyAlignment="1">
      <alignment horizontal="center"/>
    </xf>
    <xf numFmtId="172" fontId="31" fillId="0" borderId="28" xfId="0" applyNumberFormat="1" applyFont="1" applyBorder="1" applyAlignment="1">
      <alignment horizontal="center"/>
    </xf>
    <xf numFmtId="164" fontId="33" fillId="0" borderId="29" xfId="0" applyFont="1" applyBorder="1" applyAlignment="1">
      <alignment horizontal="center" vertical="center"/>
    </xf>
    <xf numFmtId="172" fontId="0" fillId="0" borderId="29" xfId="0" applyNumberFormat="1" applyBorder="1" applyAlignment="1">
      <alignment/>
    </xf>
    <xf numFmtId="180" fontId="31" fillId="0" borderId="29" xfId="0" applyNumberFormat="1" applyFont="1" applyBorder="1" applyAlignment="1">
      <alignment horizontal="center"/>
    </xf>
    <xf numFmtId="172" fontId="0" fillId="0" borderId="18" xfId="261" applyNumberFormat="1" applyFont="1" applyFill="1" applyBorder="1" applyAlignment="1" applyProtection="1">
      <alignment horizontal="center" vertical="center" wrapText="1"/>
      <protection/>
    </xf>
    <xf numFmtId="175" fontId="0" fillId="0" borderId="19" xfId="261" applyNumberFormat="1" applyFont="1" applyFill="1" applyBorder="1" applyAlignment="1" applyProtection="1">
      <alignment horizontal="center" vertical="center" wrapText="1"/>
      <protection/>
    </xf>
    <xf numFmtId="177" fontId="0" fillId="0" borderId="19" xfId="271" applyNumberFormat="1" applyFont="1" applyFill="1" applyBorder="1" applyAlignment="1" applyProtection="1">
      <alignment horizontal="center" vertical="center" wrapText="1"/>
      <protection/>
    </xf>
    <xf numFmtId="172" fontId="30" fillId="29" borderId="18" xfId="254" applyNumberFormat="1" applyFont="1" applyFill="1" applyBorder="1" applyAlignment="1" applyProtection="1">
      <alignment horizontal="left" vertical="center" wrapText="1"/>
      <protection locked="0"/>
    </xf>
    <xf numFmtId="164" fontId="30" fillId="29" borderId="19" xfId="254" applyFont="1" applyFill="1" applyBorder="1" applyAlignment="1" applyProtection="1">
      <alignment horizontal="left" vertical="center" wrapText="1"/>
      <protection locked="0"/>
    </xf>
    <xf numFmtId="164" fontId="32" fillId="30" borderId="21" xfId="254" applyFont="1" applyFill="1" applyBorder="1" applyAlignment="1" applyProtection="1">
      <alignment horizontal="center" vertical="center" wrapText="1"/>
      <protection locked="0"/>
    </xf>
    <xf numFmtId="164" fontId="32" fillId="30" borderId="22" xfId="254" applyFont="1" applyFill="1" applyBorder="1" applyAlignment="1" applyProtection="1">
      <alignment horizontal="center" vertical="center" wrapText="1"/>
      <protection locked="0"/>
    </xf>
    <xf numFmtId="172" fontId="30" fillId="30" borderId="22" xfId="254" applyNumberFormat="1" applyFont="1" applyFill="1" applyBorder="1" applyAlignment="1" applyProtection="1">
      <alignment horizontal="center" vertical="center" wrapText="1"/>
      <protection locked="0"/>
    </xf>
    <xf numFmtId="164" fontId="32" fillId="27" borderId="24" xfId="254" applyFont="1" applyFill="1" applyBorder="1" applyAlignment="1" applyProtection="1">
      <alignment horizontal="center" vertical="center" wrapText="1"/>
      <protection locked="0"/>
    </xf>
    <xf numFmtId="164" fontId="32" fillId="27" borderId="25" xfId="254" applyFont="1" applyFill="1" applyBorder="1" applyAlignment="1" applyProtection="1">
      <alignment horizontal="center" vertical="center" wrapText="1"/>
      <protection locked="0"/>
    </xf>
    <xf numFmtId="172" fontId="32" fillId="27" borderId="25" xfId="254" applyNumberFormat="1" applyFont="1" applyFill="1" applyBorder="1" applyAlignment="1" applyProtection="1">
      <alignment horizontal="left" vertical="center" wrapText="1"/>
      <protection locked="0"/>
    </xf>
    <xf numFmtId="172" fontId="32" fillId="27" borderId="25" xfId="254" applyNumberFormat="1" applyFont="1" applyFill="1" applyBorder="1" applyAlignment="1" applyProtection="1">
      <alignment horizontal="center" vertical="center" wrapText="1"/>
      <protection locked="0"/>
    </xf>
    <xf numFmtId="181" fontId="32" fillId="27" borderId="25" xfId="254" applyNumberFormat="1" applyFont="1" applyFill="1" applyBorder="1" applyAlignment="1" applyProtection="1">
      <alignment horizontal="center" vertical="center" wrapText="1"/>
      <protection locked="0"/>
    </xf>
    <xf numFmtId="172" fontId="30" fillId="27" borderId="25" xfId="254" applyNumberFormat="1" applyFont="1" applyFill="1" applyBorder="1" applyAlignment="1" applyProtection="1">
      <alignment horizontal="center" vertical="center" wrapText="1"/>
      <protection locked="0"/>
    </xf>
    <xf numFmtId="172" fontId="30" fillId="27" borderId="30" xfId="0" applyNumberFormat="1" applyFont="1" applyFill="1" applyBorder="1" applyAlignment="1">
      <alignment horizontal="center" vertical="center" wrapText="1"/>
    </xf>
    <xf numFmtId="164" fontId="0" fillId="27" borderId="0" xfId="0" applyFill="1" applyAlignment="1">
      <alignment/>
    </xf>
    <xf numFmtId="164" fontId="0" fillId="0" borderId="31" xfId="261" applyNumberFormat="1" applyFont="1" applyFill="1" applyBorder="1" applyAlignment="1" applyProtection="1">
      <alignment horizontal="center" vertical="center" wrapText="1"/>
      <protection/>
    </xf>
    <xf numFmtId="164" fontId="0" fillId="0" borderId="31" xfId="261" applyNumberFormat="1" applyFont="1" applyFill="1" applyBorder="1" applyAlignment="1" applyProtection="1">
      <alignment horizontal="center" vertical="top" wrapText="1"/>
      <protection/>
    </xf>
    <xf numFmtId="164" fontId="31" fillId="0" borderId="31" xfId="261" applyNumberFormat="1" applyFont="1" applyFill="1" applyBorder="1" applyAlignment="1" applyProtection="1">
      <alignment horizontal="right" vertical="center" wrapText="1"/>
      <protection/>
    </xf>
    <xf numFmtId="164" fontId="0" fillId="0" borderId="31" xfId="261" applyNumberFormat="1" applyFont="1" applyFill="1" applyBorder="1" applyAlignment="1" applyProtection="1">
      <alignment vertical="top" wrapText="1"/>
      <protection/>
    </xf>
    <xf numFmtId="164" fontId="33" fillId="0" borderId="28" xfId="261" applyNumberFormat="1" applyFont="1" applyFill="1" applyBorder="1" applyAlignment="1" applyProtection="1">
      <alignment horizontal="center" vertical="center" wrapText="1"/>
      <protection/>
    </xf>
    <xf numFmtId="172" fontId="0" fillId="0" borderId="28" xfId="261" applyNumberFormat="1" applyFont="1" applyFill="1" applyBorder="1" applyAlignment="1" applyProtection="1">
      <alignment vertical="top" wrapText="1"/>
      <protection/>
    </xf>
    <xf numFmtId="171" fontId="0" fillId="0" borderId="28" xfId="17" applyFill="1" applyBorder="1" applyAlignment="1" applyProtection="1">
      <alignment horizontal="center" vertical="center" wrapText="1"/>
      <protection/>
    </xf>
    <xf numFmtId="179" fontId="0" fillId="0" borderId="29" xfId="0" applyNumberFormat="1" applyBorder="1" applyAlignment="1">
      <alignment horizontal="center"/>
    </xf>
    <xf numFmtId="171" fontId="0" fillId="0" borderId="29" xfId="17" applyFill="1" applyBorder="1" applyAlignment="1" applyProtection="1">
      <alignment horizontal="center"/>
      <protection/>
    </xf>
    <xf numFmtId="171" fontId="0" fillId="0" borderId="18" xfId="17" applyFill="1" applyBorder="1" applyAlignment="1" applyProtection="1">
      <alignment horizontal="center" vertical="center" wrapText="1"/>
      <protection/>
    </xf>
    <xf numFmtId="171" fontId="0" fillId="0" borderId="19" xfId="17" applyFill="1" applyBorder="1" applyAlignment="1" applyProtection="1">
      <alignment horizontal="center" vertical="center" wrapText="1"/>
      <protection/>
    </xf>
    <xf numFmtId="171" fontId="0" fillId="29" borderId="18" xfId="17" applyFill="1" applyBorder="1" applyAlignment="1" applyProtection="1">
      <alignment horizontal="right" wrapText="1"/>
      <protection locked="0"/>
    </xf>
    <xf numFmtId="171" fontId="0" fillId="29" borderId="19" xfId="17" applyFill="1" applyBorder="1" applyAlignment="1" applyProtection="1">
      <alignment horizontal="right" wrapText="1"/>
      <protection locked="0"/>
    </xf>
    <xf numFmtId="164" fontId="32" fillId="0" borderId="21" xfId="254" applyFont="1" applyBorder="1" applyAlignment="1" applyProtection="1">
      <alignment horizontal="center" vertical="center" wrapText="1"/>
      <protection locked="0"/>
    </xf>
    <xf numFmtId="174" fontId="0" fillId="0" borderId="22" xfId="261" applyNumberFormat="1" applyFont="1" applyFill="1" applyBorder="1" applyAlignment="1" applyProtection="1">
      <alignment horizontal="left" vertical="center" wrapText="1"/>
      <protection/>
    </xf>
    <xf numFmtId="174" fontId="0" fillId="0" borderId="22" xfId="261" applyNumberFormat="1" applyFont="1" applyFill="1" applyBorder="1" applyAlignment="1" applyProtection="1">
      <alignment horizontal="center" vertical="center" wrapText="1"/>
      <protection/>
    </xf>
    <xf numFmtId="175" fontId="0" fillId="0" borderId="22" xfId="261" applyNumberFormat="1" applyFont="1" applyFill="1" applyBorder="1" applyAlignment="1" applyProtection="1">
      <alignment horizontal="center" vertical="center" wrapText="1"/>
      <protection/>
    </xf>
    <xf numFmtId="171" fontId="0" fillId="0" borderId="22" xfId="17" applyFill="1" applyBorder="1" applyAlignment="1" applyProtection="1">
      <alignment horizontal="center" vertical="center" wrapText="1"/>
      <protection/>
    </xf>
    <xf numFmtId="171" fontId="0" fillId="0" borderId="20" xfId="17" applyFill="1" applyBorder="1" applyAlignment="1" applyProtection="1">
      <alignment horizontal="center" vertical="center" wrapText="1"/>
      <protection/>
    </xf>
    <xf numFmtId="172" fontId="30" fillId="30" borderId="18" xfId="0" applyNumberFormat="1" applyFont="1" applyFill="1" applyBorder="1" applyAlignment="1">
      <alignment horizontal="center" vertical="center" wrapText="1"/>
    </xf>
    <xf numFmtId="164" fontId="0" fillId="0" borderId="32" xfId="261" applyNumberFormat="1" applyFont="1" applyFill="1" applyBorder="1" applyAlignment="1" applyProtection="1">
      <alignment horizontal="center" vertical="center" wrapText="1"/>
      <protection/>
    </xf>
    <xf numFmtId="164" fontId="0" fillId="0" borderId="33" xfId="261" applyNumberFormat="1" applyFont="1" applyFill="1" applyBorder="1" applyAlignment="1" applyProtection="1">
      <alignment horizontal="center" vertical="top" wrapText="1"/>
      <protection/>
    </xf>
    <xf numFmtId="164" fontId="31" fillId="0" borderId="33" xfId="261" applyNumberFormat="1" applyFont="1" applyFill="1" applyBorder="1" applyAlignment="1" applyProtection="1">
      <alignment horizontal="right" vertical="center" wrapText="1"/>
      <protection/>
    </xf>
    <xf numFmtId="164" fontId="0" fillId="0" borderId="33" xfId="261" applyNumberFormat="1" applyFont="1" applyFill="1" applyBorder="1" applyAlignment="1" applyProtection="1">
      <alignment vertical="top" wrapText="1"/>
      <protection/>
    </xf>
    <xf numFmtId="164" fontId="33" fillId="0" borderId="34" xfId="261" applyNumberFormat="1" applyFont="1" applyFill="1" applyBorder="1" applyAlignment="1" applyProtection="1">
      <alignment horizontal="center" vertical="center" wrapText="1"/>
      <protection/>
    </xf>
    <xf numFmtId="172" fontId="0" fillId="0" borderId="34" xfId="261" applyNumberFormat="1" applyFont="1" applyFill="1" applyBorder="1" applyAlignment="1" applyProtection="1">
      <alignment vertical="top" wrapText="1"/>
      <protection/>
    </xf>
    <xf numFmtId="171" fontId="0" fillId="0" borderId="35" xfId="17" applyFill="1" applyBorder="1" applyAlignment="1" applyProtection="1">
      <alignment horizontal="center" vertical="center" wrapText="1"/>
      <protection/>
    </xf>
    <xf numFmtId="171" fontId="0" fillId="0" borderId="28" xfId="17" applyFill="1" applyBorder="1" applyAlignment="1" applyProtection="1">
      <alignment horizontal="center"/>
      <protection/>
    </xf>
    <xf numFmtId="178" fontId="0" fillId="0" borderId="19" xfId="261" applyNumberFormat="1" applyFont="1" applyFill="1" applyBorder="1" applyAlignment="1" applyProtection="1">
      <alignment horizontal="center" vertical="center" wrapText="1"/>
      <protection/>
    </xf>
    <xf numFmtId="164" fontId="32" fillId="27" borderId="36" xfId="254" applyFont="1" applyFill="1" applyBorder="1" applyAlignment="1" applyProtection="1">
      <alignment horizontal="center" vertical="center" wrapText="1"/>
      <protection locked="0"/>
    </xf>
    <xf numFmtId="172" fontId="32" fillId="27" borderId="37" xfId="254" applyNumberFormat="1" applyFont="1" applyFill="1" applyBorder="1" applyAlignment="1" applyProtection="1">
      <alignment horizontal="left" vertical="center" wrapText="1"/>
      <protection locked="0"/>
    </xf>
    <xf numFmtId="172" fontId="32" fillId="27" borderId="25" xfId="0" applyNumberFormat="1" applyFont="1" applyFill="1" applyBorder="1" applyAlignment="1">
      <alignment horizontal="center" vertical="center" wrapText="1"/>
    </xf>
    <xf numFmtId="164" fontId="0" fillId="0" borderId="0" xfId="261" applyNumberFormat="1" applyFont="1" applyFill="1" applyBorder="1" applyAlignment="1" applyProtection="1">
      <alignment horizontal="center" vertical="center" wrapText="1"/>
      <protection/>
    </xf>
    <xf numFmtId="164" fontId="0" fillId="0" borderId="0" xfId="261" applyNumberFormat="1" applyFont="1" applyFill="1" applyBorder="1" applyAlignment="1" applyProtection="1">
      <alignment horizontal="center" vertical="top" wrapText="1"/>
      <protection/>
    </xf>
    <xf numFmtId="164" fontId="31" fillId="0" borderId="0" xfId="261" applyNumberFormat="1" applyFont="1" applyFill="1" applyBorder="1" applyAlignment="1" applyProtection="1">
      <alignment horizontal="right" vertical="center" wrapText="1"/>
      <protection/>
    </xf>
    <xf numFmtId="164" fontId="0" fillId="0" borderId="0" xfId="261" applyNumberFormat="1" applyFont="1" applyFill="1" applyBorder="1" applyAlignment="1" applyProtection="1">
      <alignment vertical="top" wrapText="1"/>
      <protection/>
    </xf>
    <xf numFmtId="164" fontId="33" fillId="0" borderId="38" xfId="261" applyNumberFormat="1" applyFont="1" applyFill="1" applyBorder="1" applyAlignment="1" applyProtection="1">
      <alignment horizontal="center" vertical="center" wrapText="1"/>
      <protection/>
    </xf>
    <xf numFmtId="171" fontId="0" fillId="0" borderId="28" xfId="17" applyNumberFormat="1" applyFill="1" applyBorder="1" applyAlignment="1" applyProtection="1">
      <alignment horizontal="right" vertical="center" wrapText="1"/>
      <protection/>
    </xf>
    <xf numFmtId="171" fontId="0" fillId="0" borderId="29" xfId="17" applyNumberFormat="1" applyFill="1" applyBorder="1" applyAlignment="1" applyProtection="1">
      <alignment horizontal="right"/>
      <protection/>
    </xf>
    <xf numFmtId="180" fontId="31" fillId="0" borderId="29" xfId="0" applyNumberFormat="1" applyFont="1" applyBorder="1" applyAlignment="1">
      <alignment horizontal="right"/>
    </xf>
    <xf numFmtId="164" fontId="34" fillId="0" borderId="0" xfId="254" applyFont="1" applyBorder="1" applyAlignment="1" applyProtection="1">
      <alignment horizontal="center" vertical="center" wrapText="1"/>
      <protection locked="0"/>
    </xf>
    <xf numFmtId="164" fontId="35" fillId="0" borderId="0" xfId="254" applyFont="1" applyBorder="1" applyAlignment="1" applyProtection="1">
      <alignment horizontal="left" vertical="center" wrapText="1"/>
      <protection locked="0"/>
    </xf>
    <xf numFmtId="164" fontId="0" fillId="27" borderId="0" xfId="0" applyFill="1" applyBorder="1" applyAlignment="1">
      <alignment/>
    </xf>
    <xf numFmtId="164" fontId="36" fillId="0" borderId="0" xfId="0" applyFont="1" applyAlignment="1">
      <alignment vertical="center" wrapText="1"/>
    </xf>
    <xf numFmtId="164" fontId="36" fillId="0" borderId="0" xfId="0" applyFont="1" applyBorder="1" applyAlignment="1">
      <alignment horizontal="left" vertical="center" wrapText="1"/>
    </xf>
    <xf numFmtId="164" fontId="35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  <xf numFmtId="164" fontId="35" fillId="0" borderId="0" xfId="254" applyFont="1" applyBorder="1" applyAlignment="1" applyProtection="1">
      <alignment horizontal="center" vertical="center" wrapText="1"/>
      <protection locked="0"/>
    </xf>
    <xf numFmtId="164" fontId="35" fillId="0" borderId="0" xfId="0" applyFont="1" applyAlignment="1">
      <alignment vertical="center" wrapText="1"/>
    </xf>
    <xf numFmtId="164" fontId="30" fillId="0" borderId="18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2" fillId="29" borderId="39" xfId="254" applyFont="1" applyFill="1" applyBorder="1" applyAlignment="1" applyProtection="1">
      <alignment horizontal="center" vertical="center" wrapText="1"/>
      <protection locked="0"/>
    </xf>
    <xf numFmtId="164" fontId="30" fillId="29" borderId="40" xfId="254" applyFont="1" applyFill="1" applyBorder="1" applyAlignment="1" applyProtection="1">
      <alignment horizontal="left" vertical="center" wrapText="1"/>
      <protection locked="0"/>
    </xf>
    <xf numFmtId="164" fontId="32" fillId="29" borderId="40" xfId="254" applyFont="1" applyFill="1" applyBorder="1" applyAlignment="1" applyProtection="1">
      <alignment horizontal="center" vertical="center" wrapText="1"/>
      <protection locked="0"/>
    </xf>
    <xf numFmtId="164" fontId="32" fillId="29" borderId="40" xfId="254" applyFont="1" applyFill="1" applyBorder="1" applyAlignment="1" applyProtection="1">
      <alignment horizontal="right" wrapText="1"/>
      <protection locked="0"/>
    </xf>
    <xf numFmtId="164" fontId="39" fillId="29" borderId="18" xfId="0" applyFont="1" applyFill="1" applyBorder="1" applyAlignment="1">
      <alignment wrapText="1"/>
    </xf>
    <xf numFmtId="164" fontId="32" fillId="0" borderId="22" xfId="254" applyFont="1" applyBorder="1" applyAlignment="1" applyProtection="1">
      <alignment horizontal="center" vertical="center" wrapText="1"/>
      <protection locked="0"/>
    </xf>
    <xf numFmtId="177" fontId="0" fillId="0" borderId="31" xfId="271" applyNumberFormat="1" applyFont="1" applyFill="1" applyBorder="1" applyAlignment="1" applyProtection="1">
      <alignment horizontal="center" vertical="center" wrapText="1"/>
      <protection/>
    </xf>
    <xf numFmtId="177" fontId="20" fillId="0" borderId="18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7" fontId="0" fillId="27" borderId="0" xfId="0" applyNumberFormat="1" applyFill="1" applyBorder="1" applyAlignment="1">
      <alignment horizontal="center" vertical="center" wrapText="1"/>
    </xf>
    <xf numFmtId="177" fontId="0" fillId="27" borderId="0" xfId="271" applyNumberFormat="1" applyFont="1" applyFill="1" applyBorder="1" applyAlignment="1" applyProtection="1">
      <alignment horizontal="center" vertical="center" wrapText="1"/>
      <protection/>
    </xf>
    <xf numFmtId="177" fontId="20" fillId="27" borderId="0" xfId="0" applyNumberFormat="1" applyFont="1" applyFill="1" applyBorder="1" applyAlignment="1">
      <alignment horizontal="center" vertical="center" wrapText="1"/>
    </xf>
    <xf numFmtId="177" fontId="0" fillId="0" borderId="18" xfId="26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32" fillId="30" borderId="39" xfId="254" applyFont="1" applyFill="1" applyBorder="1" applyAlignment="1" applyProtection="1">
      <alignment horizontal="center" vertical="center" wrapText="1"/>
      <protection locked="0"/>
    </xf>
    <xf numFmtId="164" fontId="32" fillId="30" borderId="40" xfId="254" applyFont="1" applyFill="1" applyBorder="1" applyAlignment="1" applyProtection="1">
      <alignment horizontal="center" vertical="center" wrapText="1"/>
      <protection locked="0"/>
    </xf>
    <xf numFmtId="172" fontId="30" fillId="30" borderId="41" xfId="254" applyNumberFormat="1" applyFont="1" applyFill="1" applyBorder="1" applyAlignment="1" applyProtection="1">
      <alignment horizontal="right" vertical="center" wrapText="1"/>
      <protection locked="0"/>
    </xf>
    <xf numFmtId="177" fontId="31" fillId="30" borderId="18" xfId="271" applyNumberFormat="1" applyFont="1" applyFill="1" applyBorder="1" applyAlignment="1" applyProtection="1">
      <alignment horizontal="center" vertical="center" wrapText="1"/>
      <protection/>
    </xf>
    <xf numFmtId="177" fontId="20" fillId="30" borderId="18" xfId="0" applyNumberFormat="1" applyFont="1" applyFill="1" applyBorder="1" applyAlignment="1">
      <alignment horizontal="center" vertical="center" wrapText="1"/>
    </xf>
    <xf numFmtId="164" fontId="32" fillId="29" borderId="42" xfId="254" applyFont="1" applyFill="1" applyBorder="1" applyAlignment="1" applyProtection="1">
      <alignment horizontal="center" vertical="center" wrapText="1"/>
      <protection locked="0"/>
    </xf>
    <xf numFmtId="164" fontId="32" fillId="29" borderId="31" xfId="254" applyFont="1" applyFill="1" applyBorder="1" applyAlignment="1" applyProtection="1">
      <alignment horizontal="center" vertical="center" wrapText="1"/>
      <protection locked="0"/>
    </xf>
    <xf numFmtId="164" fontId="30" fillId="29" borderId="43" xfId="254" applyFont="1" applyFill="1" applyBorder="1" applyAlignment="1" applyProtection="1">
      <alignment horizontal="left" vertical="center" wrapText="1"/>
      <protection locked="0"/>
    </xf>
    <xf numFmtId="164" fontId="32" fillId="29" borderId="43" xfId="254" applyFont="1" applyFill="1" applyBorder="1" applyAlignment="1" applyProtection="1">
      <alignment horizontal="center" vertical="center" wrapText="1"/>
      <protection locked="0"/>
    </xf>
    <xf numFmtId="172" fontId="32" fillId="29" borderId="43" xfId="254" applyNumberFormat="1" applyFont="1" applyFill="1" applyBorder="1" applyAlignment="1" applyProtection="1">
      <alignment horizontal="right" wrapText="1"/>
      <protection locked="0"/>
    </xf>
    <xf numFmtId="177" fontId="20" fillId="29" borderId="18" xfId="0" applyNumberFormat="1" applyFont="1" applyFill="1" applyBorder="1" applyAlignment="1">
      <alignment horizontal="center" vertical="center" wrapText="1"/>
    </xf>
    <xf numFmtId="164" fontId="32" fillId="0" borderId="23" xfId="254" applyFont="1" applyBorder="1" applyAlignment="1" applyProtection="1">
      <alignment horizontal="center" vertical="center" wrapText="1"/>
      <protection locked="0"/>
    </xf>
    <xf numFmtId="174" fontId="0" fillId="0" borderId="18" xfId="261" applyNumberFormat="1" applyFont="1" applyFill="1" applyBorder="1" applyAlignment="1" applyProtection="1">
      <alignment horizontal="left" vertical="top" wrapText="1"/>
      <protection/>
    </xf>
    <xf numFmtId="164" fontId="32" fillId="0" borderId="23" xfId="254" applyFont="1" applyFill="1" applyBorder="1" applyAlignment="1" applyProtection="1">
      <alignment horizontal="center" vertical="center" wrapText="1"/>
      <protection locked="0"/>
    </xf>
    <xf numFmtId="177" fontId="0" fillId="27" borderId="18" xfId="271" applyNumberFormat="1" applyFont="1" applyFill="1" applyBorder="1" applyAlignment="1" applyProtection="1">
      <alignment horizontal="center" vertical="center" wrapText="1"/>
      <protection/>
    </xf>
    <xf numFmtId="172" fontId="30" fillId="30" borderId="18" xfId="0" applyNumberFormat="1" applyFont="1" applyFill="1" applyBorder="1" applyAlignment="1">
      <alignment wrapText="1"/>
    </xf>
    <xf numFmtId="164" fontId="32" fillId="31" borderId="39" xfId="254" applyFont="1" applyFill="1" applyBorder="1" applyAlignment="1" applyProtection="1">
      <alignment horizontal="center" vertical="center" wrapText="1"/>
      <protection locked="0"/>
    </xf>
    <xf numFmtId="164" fontId="30" fillId="31" borderId="40" xfId="254" applyFont="1" applyFill="1" applyBorder="1" applyAlignment="1" applyProtection="1">
      <alignment horizontal="left" vertical="center" wrapText="1"/>
      <protection locked="0"/>
    </xf>
    <xf numFmtId="164" fontId="32" fillId="31" borderId="40" xfId="254" applyFont="1" applyFill="1" applyBorder="1" applyAlignment="1" applyProtection="1">
      <alignment horizontal="center" vertical="center" wrapText="1"/>
      <protection locked="0"/>
    </xf>
    <xf numFmtId="172" fontId="32" fillId="31" borderId="40" xfId="254" applyNumberFormat="1" applyFont="1" applyFill="1" applyBorder="1" applyAlignment="1" applyProtection="1">
      <alignment horizontal="right" wrapText="1"/>
      <protection locked="0"/>
    </xf>
    <xf numFmtId="164" fontId="32" fillId="0" borderId="44" xfId="254" applyFont="1" applyBorder="1" applyAlignment="1" applyProtection="1">
      <alignment horizontal="center" vertical="center" wrapText="1"/>
      <protection locked="0"/>
    </xf>
    <xf numFmtId="177" fontId="38" fillId="30" borderId="18" xfId="0" applyNumberFormat="1" applyFont="1" applyFill="1" applyBorder="1" applyAlignment="1">
      <alignment horizontal="center" vertical="center" wrapText="1"/>
    </xf>
    <xf numFmtId="164" fontId="30" fillId="29" borderId="39" xfId="254" applyFont="1" applyFill="1" applyBorder="1" applyAlignment="1" applyProtection="1">
      <alignment horizontal="left" vertical="center" wrapText="1"/>
      <protection locked="0"/>
    </xf>
    <xf numFmtId="172" fontId="32" fillId="29" borderId="40" xfId="254" applyNumberFormat="1" applyFont="1" applyFill="1" applyBorder="1" applyAlignment="1" applyProtection="1">
      <alignment horizontal="right" wrapText="1"/>
      <protection locked="0"/>
    </xf>
    <xf numFmtId="174" fontId="31" fillId="0" borderId="18" xfId="261" applyNumberFormat="1" applyFont="1" applyFill="1" applyBorder="1" applyAlignment="1" applyProtection="1">
      <alignment horizontal="center" vertical="center" wrapText="1"/>
      <protection/>
    </xf>
    <xf numFmtId="164" fontId="40" fillId="0" borderId="18" xfId="0" applyFont="1" applyBorder="1" applyAlignment="1">
      <alignment vertical="center" wrapText="1"/>
    </xf>
    <xf numFmtId="177" fontId="0" fillId="32" borderId="0" xfId="0" applyNumberFormat="1" applyFill="1" applyBorder="1" applyAlignment="1">
      <alignment horizontal="center" vertical="center" wrapText="1"/>
    </xf>
    <xf numFmtId="172" fontId="0" fillId="27" borderId="0" xfId="0" applyNumberFormat="1" applyFill="1" applyBorder="1" applyAlignment="1">
      <alignment/>
    </xf>
    <xf numFmtId="172" fontId="32" fillId="29" borderId="41" xfId="254" applyNumberFormat="1" applyFont="1" applyFill="1" applyBorder="1" applyAlignment="1" applyProtection="1">
      <alignment horizontal="right" wrapText="1"/>
      <protection locked="0"/>
    </xf>
    <xf numFmtId="164" fontId="32" fillId="27" borderId="22" xfId="254" applyFont="1" applyFill="1" applyBorder="1" applyAlignment="1" applyProtection="1">
      <alignment horizontal="center" vertical="center" wrapText="1"/>
      <protection locked="0"/>
    </xf>
    <xf numFmtId="164" fontId="40" fillId="0" borderId="22" xfId="0" applyFont="1" applyBorder="1" applyAlignment="1">
      <alignment vertical="top" wrapText="1"/>
    </xf>
    <xf numFmtId="164" fontId="32" fillId="29" borderId="18" xfId="254" applyFont="1" applyFill="1" applyBorder="1" applyAlignment="1" applyProtection="1">
      <alignment horizontal="center" vertical="top" wrapText="1"/>
      <protection locked="0"/>
    </xf>
    <xf numFmtId="164" fontId="0" fillId="0" borderId="0" xfId="0" applyBorder="1" applyAlignment="1">
      <alignment/>
    </xf>
    <xf numFmtId="172" fontId="32" fillId="0" borderId="0" xfId="254" applyNumberFormat="1" applyFont="1" applyBorder="1" applyAlignment="1" applyProtection="1">
      <alignment horizontal="right"/>
      <protection locked="0"/>
    </xf>
    <xf numFmtId="172" fontId="32" fillId="0" borderId="0" xfId="0" applyNumberFormat="1" applyFont="1" applyBorder="1" applyAlignment="1">
      <alignment/>
    </xf>
    <xf numFmtId="182" fontId="40" fillId="0" borderId="0" xfId="0" applyNumberFormat="1" applyFont="1" applyBorder="1" applyAlignment="1">
      <alignment horizontal="right"/>
    </xf>
    <xf numFmtId="182" fontId="41" fillId="0" borderId="0" xfId="0" applyNumberFormat="1" applyFont="1" applyBorder="1" applyAlignment="1">
      <alignment/>
    </xf>
    <xf numFmtId="164" fontId="40" fillId="0" borderId="18" xfId="0" applyFont="1" applyBorder="1" applyAlignment="1">
      <alignment wrapText="1"/>
    </xf>
    <xf numFmtId="164" fontId="0" fillId="0" borderId="39" xfId="261" applyNumberFormat="1" applyFont="1" applyFill="1" applyBorder="1" applyAlignment="1" applyProtection="1">
      <alignment horizontal="center" vertical="center" wrapText="1"/>
      <protection/>
    </xf>
    <xf numFmtId="164" fontId="0" fillId="0" borderId="40" xfId="261" applyNumberFormat="1" applyFont="1" applyFill="1" applyBorder="1" applyAlignment="1" applyProtection="1">
      <alignment horizontal="center" vertical="top" wrapText="1"/>
      <protection/>
    </xf>
    <xf numFmtId="164" fontId="31" fillId="0" borderId="40" xfId="261" applyNumberFormat="1" applyFont="1" applyFill="1" applyBorder="1" applyAlignment="1" applyProtection="1">
      <alignment horizontal="right" vertical="center" wrapText="1"/>
      <protection/>
    </xf>
    <xf numFmtId="164" fontId="0" fillId="0" borderId="40" xfId="261" applyNumberFormat="1" applyFont="1" applyFill="1" applyBorder="1" applyAlignment="1" applyProtection="1">
      <alignment vertical="top" wrapText="1"/>
      <protection/>
    </xf>
    <xf numFmtId="164" fontId="0" fillId="0" borderId="39" xfId="261" applyNumberFormat="1" applyFont="1" applyFill="1" applyBorder="1" applyAlignment="1" applyProtection="1">
      <alignment vertical="top" wrapText="1"/>
      <protection/>
    </xf>
    <xf numFmtId="178" fontId="31" fillId="0" borderId="18" xfId="261" applyNumberFormat="1" applyFont="1" applyFill="1" applyBorder="1" applyAlignment="1" applyProtection="1">
      <alignment horizontal="center" vertical="center" wrapText="1"/>
      <protection/>
    </xf>
    <xf numFmtId="164" fontId="23" fillId="0" borderId="18" xfId="0" applyFont="1" applyBorder="1" applyAlignment="1">
      <alignment horizontal="center" wrapText="1"/>
    </xf>
    <xf numFmtId="178" fontId="23" fillId="0" borderId="18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3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1 4" xfId="22"/>
    <cellStyle name="20% - akcent 1 5" xfId="23"/>
    <cellStyle name="20% - akcent 1 6" xfId="24"/>
    <cellStyle name="20% - akcent 1 7" xfId="25"/>
    <cellStyle name="20% - akcent 2 2" xfId="26"/>
    <cellStyle name="20% - akcent 2 3" xfId="27"/>
    <cellStyle name="20% - akcent 2 4" xfId="28"/>
    <cellStyle name="20% - akcent 2 5" xfId="29"/>
    <cellStyle name="20% - akcent 2 6" xfId="30"/>
    <cellStyle name="20% - akcent 2 7" xfId="31"/>
    <cellStyle name="20% - akcent 3 2" xfId="32"/>
    <cellStyle name="20% - akcent 3 3" xfId="33"/>
    <cellStyle name="20% - akcent 3 4" xfId="34"/>
    <cellStyle name="20% - akcent 3 5" xfId="35"/>
    <cellStyle name="20% - akcent 3 6" xfId="36"/>
    <cellStyle name="20% - akcent 3 7" xfId="37"/>
    <cellStyle name="20% - akcent 4 2" xfId="38"/>
    <cellStyle name="20% - akcent 4 3" xfId="39"/>
    <cellStyle name="20% - akcent 4 4" xfId="40"/>
    <cellStyle name="20% - akcent 4 5" xfId="41"/>
    <cellStyle name="20% - akcent 4 6" xfId="42"/>
    <cellStyle name="20% - akcent 4 7" xfId="43"/>
    <cellStyle name="20% - akcent 5 2" xfId="44"/>
    <cellStyle name="20% - akcent 5 2 2" xfId="45"/>
    <cellStyle name="20% - akcent 5 3" xfId="46"/>
    <cellStyle name="20% - akcent 5 4" xfId="47"/>
    <cellStyle name="20% - akcent 5 5" xfId="48"/>
    <cellStyle name="20% - akcent 5 6" xfId="49"/>
    <cellStyle name="20% - akcent 5 7" xfId="50"/>
    <cellStyle name="20% - akcent 6 2" xfId="51"/>
    <cellStyle name="20% - akcent 6 3" xfId="52"/>
    <cellStyle name="20% - akcent 6 4" xfId="53"/>
    <cellStyle name="20% - akcent 6 5" xfId="54"/>
    <cellStyle name="20% - akcent 6 6" xfId="55"/>
    <cellStyle name="20% - akcent 6 7" xfId="56"/>
    <cellStyle name="40% - akcent 1 2" xfId="57"/>
    <cellStyle name="40% - akcent 1 3" xfId="58"/>
    <cellStyle name="40% - akcent 1 4" xfId="59"/>
    <cellStyle name="40% - akcent 1 5" xfId="60"/>
    <cellStyle name="40% - akcent 1 6" xfId="61"/>
    <cellStyle name="40% - akcent 1 7" xfId="62"/>
    <cellStyle name="40% - akcent 2 2" xfId="63"/>
    <cellStyle name="40% - akcent 2 3" xfId="64"/>
    <cellStyle name="40% - akcent 2 4" xfId="65"/>
    <cellStyle name="40% - akcent 2 5" xfId="66"/>
    <cellStyle name="40% - akcent 2 6" xfId="67"/>
    <cellStyle name="40% - akcent 2 7" xfId="68"/>
    <cellStyle name="40% - akcent 3 2" xfId="69"/>
    <cellStyle name="40% - akcent 3 3" xfId="70"/>
    <cellStyle name="40% - akcent 3 4" xfId="71"/>
    <cellStyle name="40% - akcent 3 5" xfId="72"/>
    <cellStyle name="40% - akcent 3 6" xfId="73"/>
    <cellStyle name="40% - akcent 3 7" xfId="74"/>
    <cellStyle name="40% - akcent 4 2" xfId="75"/>
    <cellStyle name="40% - akcent 4 3" xfId="76"/>
    <cellStyle name="40% - akcent 4 4" xfId="77"/>
    <cellStyle name="40% - akcent 4 5" xfId="78"/>
    <cellStyle name="40% - akcent 4 6" xfId="79"/>
    <cellStyle name="40% - akcent 4 7" xfId="80"/>
    <cellStyle name="40% - akcent 5 2" xfId="81"/>
    <cellStyle name="40% - akcent 5 3" xfId="82"/>
    <cellStyle name="40% - akcent 5 4" xfId="83"/>
    <cellStyle name="40% - akcent 5 5" xfId="84"/>
    <cellStyle name="40% - akcent 5 6" xfId="85"/>
    <cellStyle name="40% - akcent 5 7" xfId="86"/>
    <cellStyle name="40% - akcent 6 2" xfId="87"/>
    <cellStyle name="40% - akcent 6 3" xfId="88"/>
    <cellStyle name="40% - akcent 6 4" xfId="89"/>
    <cellStyle name="40% - akcent 6 5" xfId="90"/>
    <cellStyle name="40% - akcent 6 6" xfId="91"/>
    <cellStyle name="40% - akcent 6 7" xfId="92"/>
    <cellStyle name="60% - akcent 1 2" xfId="93"/>
    <cellStyle name="60% - akcent 1 3" xfId="94"/>
    <cellStyle name="60% - akcent 1 4" xfId="95"/>
    <cellStyle name="60% - akcent 1 5" xfId="96"/>
    <cellStyle name="60% - akcent 1 6" xfId="97"/>
    <cellStyle name="60% - akcent 1 7" xfId="98"/>
    <cellStyle name="60% - akcent 2 2" xfId="99"/>
    <cellStyle name="60% - akcent 2 3" xfId="100"/>
    <cellStyle name="60% - akcent 2 4" xfId="101"/>
    <cellStyle name="60% - akcent 2 5" xfId="102"/>
    <cellStyle name="60% - akcent 2 6" xfId="103"/>
    <cellStyle name="60% - akcent 2 7" xfId="104"/>
    <cellStyle name="60% - akcent 3 2" xfId="105"/>
    <cellStyle name="60% - akcent 3 3" xfId="106"/>
    <cellStyle name="60% - akcent 3 4" xfId="107"/>
    <cellStyle name="60% - akcent 3 5" xfId="108"/>
    <cellStyle name="60% - akcent 3 6" xfId="109"/>
    <cellStyle name="60% - akcent 3 7" xfId="110"/>
    <cellStyle name="60% - akcent 4 2" xfId="111"/>
    <cellStyle name="60% - akcent 4 3" xfId="112"/>
    <cellStyle name="60% - akcent 4 4" xfId="113"/>
    <cellStyle name="60% - akcent 4 5" xfId="114"/>
    <cellStyle name="60% - akcent 4 6" xfId="115"/>
    <cellStyle name="60% - akcent 4 7" xfId="116"/>
    <cellStyle name="60% - akcent 5 2" xfId="117"/>
    <cellStyle name="60% - akcent 5 3" xfId="118"/>
    <cellStyle name="60% - akcent 5 4" xfId="119"/>
    <cellStyle name="60% - akcent 5 5" xfId="120"/>
    <cellStyle name="60% - akcent 5 6" xfId="121"/>
    <cellStyle name="60% - akcent 5 7" xfId="122"/>
    <cellStyle name="60% - akcent 6 2" xfId="123"/>
    <cellStyle name="60% - akcent 6 3" xfId="124"/>
    <cellStyle name="60% - akcent 6 4" xfId="125"/>
    <cellStyle name="60% - akcent 6 5" xfId="126"/>
    <cellStyle name="60% - akcent 6 6" xfId="127"/>
    <cellStyle name="60% - akcent 6 7" xfId="128"/>
    <cellStyle name="_PERSONAL" xfId="129"/>
    <cellStyle name="_PERSONAL_1" xfId="130"/>
    <cellStyle name="Akcent 1 2" xfId="131"/>
    <cellStyle name="Akcent 1 3" xfId="132"/>
    <cellStyle name="Akcent 1 4" xfId="133"/>
    <cellStyle name="Akcent 1 5" xfId="134"/>
    <cellStyle name="Akcent 1 6" xfId="135"/>
    <cellStyle name="Akcent 1 7" xfId="136"/>
    <cellStyle name="Akcent 2 2" xfId="137"/>
    <cellStyle name="Akcent 2 2 2" xfId="138"/>
    <cellStyle name="Akcent 2 3" xfId="139"/>
    <cellStyle name="Akcent 2 3 2" xfId="140"/>
    <cellStyle name="Akcent 2 4" xfId="141"/>
    <cellStyle name="Akcent 2 4 2" xfId="142"/>
    <cellStyle name="Akcent 2 5" xfId="143"/>
    <cellStyle name="Akcent 2 5 2" xfId="144"/>
    <cellStyle name="Akcent 2 6" xfId="145"/>
    <cellStyle name="Akcent 2 6 2" xfId="146"/>
    <cellStyle name="Akcent 2 7" xfId="147"/>
    <cellStyle name="Akcent 2 7 2" xfId="148"/>
    <cellStyle name="Akcent 3 2" xfId="149"/>
    <cellStyle name="Akcent 3 2 2" xfId="150"/>
    <cellStyle name="Akcent 3 3" xfId="151"/>
    <cellStyle name="Akcent 3 4" xfId="152"/>
    <cellStyle name="Akcent 3 5" xfId="153"/>
    <cellStyle name="Akcent 3 6" xfId="154"/>
    <cellStyle name="Akcent 3 7" xfId="155"/>
    <cellStyle name="Akcent 4 2" xfId="156"/>
    <cellStyle name="Akcent 4 3" xfId="157"/>
    <cellStyle name="Akcent 4 4" xfId="158"/>
    <cellStyle name="Akcent 4 5" xfId="159"/>
    <cellStyle name="Akcent 4 6" xfId="160"/>
    <cellStyle name="Akcent 4 7" xfId="161"/>
    <cellStyle name="Akcent 5 2" xfId="162"/>
    <cellStyle name="Akcent 5 3" xfId="163"/>
    <cellStyle name="Akcent 5 4" xfId="164"/>
    <cellStyle name="Akcent 5 5" xfId="165"/>
    <cellStyle name="Akcent 5 6" xfId="166"/>
    <cellStyle name="Akcent 5 7" xfId="167"/>
    <cellStyle name="Akcent 6 2" xfId="168"/>
    <cellStyle name="Akcent 6 3" xfId="169"/>
    <cellStyle name="Akcent 6 4" xfId="170"/>
    <cellStyle name="Akcent 6 5" xfId="171"/>
    <cellStyle name="Akcent 6 6" xfId="172"/>
    <cellStyle name="Akcent 6 7" xfId="173"/>
    <cellStyle name="Comma [0]_laroux" xfId="174"/>
    <cellStyle name="Comma_laroux" xfId="175"/>
    <cellStyle name="Currency [0]_laroux" xfId="176"/>
    <cellStyle name="Currency_laroux" xfId="177"/>
    <cellStyle name="Dane wejściowe 2" xfId="178"/>
    <cellStyle name="Dane wejściowe 3" xfId="179"/>
    <cellStyle name="Dane wejściowe 4" xfId="180"/>
    <cellStyle name="Dane wejściowe 5" xfId="181"/>
    <cellStyle name="Dane wejściowe 6" xfId="182"/>
    <cellStyle name="Dane wejściowe 7" xfId="183"/>
    <cellStyle name="Dane wyjściowe 2" xfId="184"/>
    <cellStyle name="Dane wyjściowe 3" xfId="185"/>
    <cellStyle name="Dane wyjściowe 4" xfId="186"/>
    <cellStyle name="Dane wyjściowe 5" xfId="187"/>
    <cellStyle name="Dane wyjściowe 6" xfId="188"/>
    <cellStyle name="Dane wyjściowe 7" xfId="189"/>
    <cellStyle name="Dobre 2" xfId="190"/>
    <cellStyle name="Dobre 3" xfId="191"/>
    <cellStyle name="Dobre 4" xfId="192"/>
    <cellStyle name="Dobre 5" xfId="193"/>
    <cellStyle name="Dobre 6" xfId="194"/>
    <cellStyle name="Dobre 7" xfId="195"/>
    <cellStyle name="Dziesiętny 2" xfId="196"/>
    <cellStyle name="Dziesiętny 2 2" xfId="197"/>
    <cellStyle name="Dziesiętny 3" xfId="198"/>
    <cellStyle name="Dziesiętny 4" xfId="199"/>
    <cellStyle name="Euro" xfId="200"/>
    <cellStyle name="Komórka połączona 2" xfId="201"/>
    <cellStyle name="Komórka połączona 3" xfId="202"/>
    <cellStyle name="Komórka połączona 4" xfId="203"/>
    <cellStyle name="Komórka połączona 5" xfId="204"/>
    <cellStyle name="Komórka połączona 6" xfId="205"/>
    <cellStyle name="Komórka połączona 7" xfId="206"/>
    <cellStyle name="Komórka zaznaczona 2" xfId="207"/>
    <cellStyle name="Komórka zaznaczona 3" xfId="208"/>
    <cellStyle name="Komórka zaznaczona 4" xfId="209"/>
    <cellStyle name="Komórka zaznaczona 5" xfId="210"/>
    <cellStyle name="Komórka zaznaczona 6" xfId="211"/>
    <cellStyle name="Komórka zaznaczona 7" xfId="212"/>
    <cellStyle name="Nagłówek 1 2" xfId="213"/>
    <cellStyle name="Nagłówek 1 3" xfId="214"/>
    <cellStyle name="Nagłówek 1 4" xfId="215"/>
    <cellStyle name="Nagłówek 1 5" xfId="216"/>
    <cellStyle name="Nagłówek 1 6" xfId="217"/>
    <cellStyle name="Nagłówek 1 7" xfId="218"/>
    <cellStyle name="Nagłówek 2 2" xfId="219"/>
    <cellStyle name="Nagłówek 2 3" xfId="220"/>
    <cellStyle name="Nagłówek 2 4" xfId="221"/>
    <cellStyle name="Nagłówek 2 5" xfId="222"/>
    <cellStyle name="Nagłówek 2 6" xfId="223"/>
    <cellStyle name="Nagłówek 2 7" xfId="224"/>
    <cellStyle name="Nagłówek 3 2" xfId="225"/>
    <cellStyle name="Nagłówek 3 3" xfId="226"/>
    <cellStyle name="Nagłówek 3 4" xfId="227"/>
    <cellStyle name="Nagłówek 3 5" xfId="228"/>
    <cellStyle name="Nagłówek 3 6" xfId="229"/>
    <cellStyle name="Nagłówek 3 7" xfId="230"/>
    <cellStyle name="Nagłówek 4 2" xfId="231"/>
    <cellStyle name="Nagłówek 4 3" xfId="232"/>
    <cellStyle name="Nagłówek 4 4" xfId="233"/>
    <cellStyle name="Nagłówek 4 5" xfId="234"/>
    <cellStyle name="Nagłówek 4 6" xfId="235"/>
    <cellStyle name="Nagłówek 4 7" xfId="236"/>
    <cellStyle name="Neutralne 2" xfId="237"/>
    <cellStyle name="Neutralne 3" xfId="238"/>
    <cellStyle name="Neutralne 4" xfId="239"/>
    <cellStyle name="Neutralne 5" xfId="240"/>
    <cellStyle name="Neutralne 6" xfId="241"/>
    <cellStyle name="Neutralne 7" xfId="242"/>
    <cellStyle name="None" xfId="243"/>
    <cellStyle name="None 2" xfId="244"/>
    <cellStyle name="None 3" xfId="245"/>
    <cellStyle name="None 4" xfId="246"/>
    <cellStyle name="None 5" xfId="247"/>
    <cellStyle name="None 6" xfId="248"/>
    <cellStyle name="None 7" xfId="249"/>
    <cellStyle name="Normal_KO _ Budowy_blank" xfId="250"/>
    <cellStyle name="Normalny 10" xfId="251"/>
    <cellStyle name="Normalny 11" xfId="252"/>
    <cellStyle name="Normalny 12" xfId="253"/>
    <cellStyle name="Normalny 2" xfId="254"/>
    <cellStyle name="Normalny 2 2" xfId="255"/>
    <cellStyle name="Normalny 2 3" xfId="256"/>
    <cellStyle name="Normalny 2 4" xfId="257"/>
    <cellStyle name="Normalny 3" xfId="258"/>
    <cellStyle name="Normalny 3 2" xfId="259"/>
    <cellStyle name="Normalny 3 3" xfId="260"/>
    <cellStyle name="Normalny 4" xfId="261"/>
    <cellStyle name="Normalny 4 2" xfId="262"/>
    <cellStyle name="Normalny 4 3" xfId="263"/>
    <cellStyle name="Normalny 5" xfId="264"/>
    <cellStyle name="Normalny 6" xfId="265"/>
    <cellStyle name="Normalny 7" xfId="266"/>
    <cellStyle name="Normalny 7 2" xfId="267"/>
    <cellStyle name="Normalny 8" xfId="268"/>
    <cellStyle name="Normalny 8 2" xfId="269"/>
    <cellStyle name="Normalny 9" xfId="270"/>
    <cellStyle name="Normalny_JEGŁOWNIK_kosztorys ofertowy" xfId="271"/>
    <cellStyle name="normální_laroux" xfId="272"/>
    <cellStyle name="Obliczenia 2" xfId="273"/>
    <cellStyle name="Obliczenia 3" xfId="274"/>
    <cellStyle name="Obliczenia 4" xfId="275"/>
    <cellStyle name="Obliczenia 5" xfId="276"/>
    <cellStyle name="Obliczenia 6" xfId="277"/>
    <cellStyle name="Obliczenia 7" xfId="278"/>
    <cellStyle name="Opis" xfId="279"/>
    <cellStyle name="Opis 2" xfId="280"/>
    <cellStyle name="Opis 3" xfId="281"/>
    <cellStyle name="Opis 4" xfId="282"/>
    <cellStyle name="Opis 5" xfId="283"/>
    <cellStyle name="Opis 6" xfId="284"/>
    <cellStyle name="Opis 7" xfId="285"/>
    <cellStyle name="Procentowy 2" xfId="286"/>
    <cellStyle name="Procentowy 2 2" xfId="287"/>
    <cellStyle name="Procentowy 3" xfId="288"/>
    <cellStyle name="Procentowy 4" xfId="289"/>
    <cellStyle name="Styl 1" xfId="290"/>
    <cellStyle name="Suma 2" xfId="291"/>
    <cellStyle name="Suma 3" xfId="292"/>
    <cellStyle name="Suma 4" xfId="293"/>
    <cellStyle name="Suma 5" xfId="294"/>
    <cellStyle name="Suma 6" xfId="295"/>
    <cellStyle name="Suma 7" xfId="296"/>
    <cellStyle name="Tekst objaśnienia 2" xfId="297"/>
    <cellStyle name="Tekst objaśnienia 3" xfId="298"/>
    <cellStyle name="Tekst objaśnienia 4" xfId="299"/>
    <cellStyle name="Tekst objaśnienia 5" xfId="300"/>
    <cellStyle name="Tekst objaśnienia 6" xfId="301"/>
    <cellStyle name="Tekst objaśnienia 7" xfId="302"/>
    <cellStyle name="Tekst ostrzeżenia 2" xfId="303"/>
    <cellStyle name="Tekst ostrzeżenia 3" xfId="304"/>
    <cellStyle name="Tekst ostrzeżenia 4" xfId="305"/>
    <cellStyle name="Tekst ostrzeżenia 5" xfId="306"/>
    <cellStyle name="Tekst ostrzeżenia 6" xfId="307"/>
    <cellStyle name="Tekst ostrzeżenia 7" xfId="308"/>
    <cellStyle name="Tytuł 2" xfId="309"/>
    <cellStyle name="Tytuł 3" xfId="310"/>
    <cellStyle name="Tytuł 4" xfId="311"/>
    <cellStyle name="Tytuł 5" xfId="312"/>
    <cellStyle name="Tytuł 6" xfId="313"/>
    <cellStyle name="Tytuł 7" xfId="314"/>
    <cellStyle name="Uwaga 2" xfId="315"/>
    <cellStyle name="Uwaga 3" xfId="316"/>
    <cellStyle name="Uwaga 4" xfId="317"/>
    <cellStyle name="Uwaga 5" xfId="318"/>
    <cellStyle name="Uwaga 6" xfId="319"/>
    <cellStyle name="Uwaga 7" xfId="320"/>
    <cellStyle name="Walutowy 2" xfId="321"/>
    <cellStyle name="Złe 2" xfId="322"/>
    <cellStyle name="Złe 3" xfId="323"/>
    <cellStyle name="Złe 4" xfId="324"/>
    <cellStyle name="Złe 5" xfId="325"/>
    <cellStyle name="Złe 6" xfId="326"/>
    <cellStyle name="Złe 7" xfId="3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7A7A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FBFBF"/>
      <rgbColor rgb="0000FFFF"/>
      <rgbColor rgb="00800080"/>
      <rgbColor rgb="00800000"/>
      <rgbColor rgb="00008080"/>
      <rgbColor rgb="000000FF"/>
      <rgbColor rgb="0000CCFF"/>
      <rgbColor rgb="00F2DCD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B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85" workbookViewId="0" topLeftCell="A1">
      <selection activeCell="D9" sqref="D9"/>
    </sheetView>
  </sheetViews>
  <sheetFormatPr defaultColWidth="9.140625" defaultRowHeight="12.75"/>
  <cols>
    <col min="2" max="2" width="21.28125" style="0" customWidth="1"/>
    <col min="3" max="3" width="18.57421875" style="0" customWidth="1"/>
    <col min="4" max="4" width="64.28125" style="0" customWidth="1"/>
    <col min="7" max="7" width="11.28125" style="0" customWidth="1"/>
    <col min="8" max="8" width="17.281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0.194</v>
      </c>
      <c r="G6" s="22"/>
      <c r="H6" s="23"/>
    </row>
    <row r="7" spans="1:8" ht="15">
      <c r="A7" s="24">
        <v>2</v>
      </c>
      <c r="B7" s="25"/>
      <c r="C7" s="25"/>
      <c r="D7" s="19" t="s">
        <v>15</v>
      </c>
      <c r="E7" s="18" t="s">
        <v>16</v>
      </c>
      <c r="F7" s="21">
        <v>1</v>
      </c>
      <c r="G7" s="26"/>
      <c r="H7" s="23"/>
    </row>
    <row r="8" spans="1:8" ht="42.75" customHeight="1">
      <c r="A8" s="17">
        <v>3</v>
      </c>
      <c r="B8" s="18" t="s">
        <v>17</v>
      </c>
      <c r="C8" s="19"/>
      <c r="D8" s="20" t="s">
        <v>18</v>
      </c>
      <c r="E8" s="18" t="s">
        <v>16</v>
      </c>
      <c r="F8" s="21">
        <v>6</v>
      </c>
      <c r="G8" s="22"/>
      <c r="H8" s="23"/>
    </row>
    <row r="9" spans="1:8" ht="25.5">
      <c r="A9" s="17">
        <v>4</v>
      </c>
      <c r="B9" s="18" t="s">
        <v>17</v>
      </c>
      <c r="C9" s="19"/>
      <c r="D9" s="20" t="s">
        <v>19</v>
      </c>
      <c r="E9" s="18" t="s">
        <v>20</v>
      </c>
      <c r="F9" s="21">
        <v>30</v>
      </c>
      <c r="G9" s="22"/>
      <c r="H9" s="23"/>
    </row>
    <row r="10" spans="1:8" ht="15" customHeight="1">
      <c r="A10" s="27"/>
      <c r="B10" s="28"/>
      <c r="C10" s="28"/>
      <c r="D10" s="29" t="s">
        <v>21</v>
      </c>
      <c r="E10" s="29"/>
      <c r="F10" s="29"/>
      <c r="G10" s="29"/>
      <c r="H10" s="30"/>
    </row>
    <row r="11" spans="1:8" ht="15">
      <c r="A11" s="11"/>
      <c r="B11" s="12"/>
      <c r="C11" s="12" t="s">
        <v>22</v>
      </c>
      <c r="D11" s="13" t="s">
        <v>23</v>
      </c>
      <c r="E11" s="12"/>
      <c r="F11" s="15"/>
      <c r="G11" s="31"/>
      <c r="H11" s="32"/>
    </row>
    <row r="12" spans="1:8" ht="15" customHeight="1">
      <c r="A12" s="17">
        <v>5</v>
      </c>
      <c r="B12" s="25" t="s">
        <v>24</v>
      </c>
      <c r="C12" s="25"/>
      <c r="D12" s="20" t="s">
        <v>25</v>
      </c>
      <c r="E12" s="18" t="s">
        <v>20</v>
      </c>
      <c r="F12" s="21">
        <v>232.8</v>
      </c>
      <c r="G12" s="22"/>
      <c r="H12" s="23"/>
    </row>
    <row r="13" spans="1:8" ht="25.5">
      <c r="A13" s="17">
        <v>6</v>
      </c>
      <c r="B13" s="25" t="s">
        <v>26</v>
      </c>
      <c r="C13" s="25"/>
      <c r="D13" s="20" t="s">
        <v>27</v>
      </c>
      <c r="E13" s="18" t="s">
        <v>20</v>
      </c>
      <c r="F13" s="21">
        <v>194</v>
      </c>
      <c r="G13" s="22"/>
      <c r="H13" s="23"/>
    </row>
    <row r="14" spans="1:8" ht="15" customHeight="1">
      <c r="A14" s="27"/>
      <c r="B14" s="28"/>
      <c r="C14" s="28"/>
      <c r="D14" s="29" t="s">
        <v>28</v>
      </c>
      <c r="E14" s="29"/>
      <c r="F14" s="29"/>
      <c r="G14" s="29"/>
      <c r="H14" s="30"/>
    </row>
    <row r="15" spans="1:8" ht="15">
      <c r="A15" s="11"/>
      <c r="B15" s="12"/>
      <c r="C15" s="12" t="s">
        <v>29</v>
      </c>
      <c r="D15" s="13" t="s">
        <v>30</v>
      </c>
      <c r="E15" s="12"/>
      <c r="F15" s="15"/>
      <c r="G15" s="15"/>
      <c r="H15" s="33"/>
    </row>
    <row r="16" spans="1:8" ht="25.5">
      <c r="A16" s="17">
        <v>7</v>
      </c>
      <c r="B16" s="25" t="s">
        <v>24</v>
      </c>
      <c r="C16" s="25"/>
      <c r="D16" s="19" t="s">
        <v>31</v>
      </c>
      <c r="E16" s="18" t="s">
        <v>20</v>
      </c>
      <c r="F16" s="21">
        <v>232.8</v>
      </c>
      <c r="G16" s="22"/>
      <c r="H16" s="23"/>
    </row>
    <row r="17" spans="1:8" ht="15" customHeight="1">
      <c r="A17" s="17">
        <v>8</v>
      </c>
      <c r="B17" s="25" t="s">
        <v>32</v>
      </c>
      <c r="C17" s="25"/>
      <c r="D17" s="19" t="s">
        <v>33</v>
      </c>
      <c r="E17" s="18" t="s">
        <v>20</v>
      </c>
      <c r="F17" s="21">
        <v>232.8</v>
      </c>
      <c r="G17" s="22"/>
      <c r="H17" s="23"/>
    </row>
    <row r="18" spans="1:8" ht="25.5">
      <c r="A18" s="17">
        <v>9</v>
      </c>
      <c r="B18" s="25" t="s">
        <v>34</v>
      </c>
      <c r="C18" s="25"/>
      <c r="D18" s="19" t="s">
        <v>35</v>
      </c>
      <c r="E18" s="18" t="s">
        <v>20</v>
      </c>
      <c r="F18" s="21">
        <v>194</v>
      </c>
      <c r="G18" s="22"/>
      <c r="H18" s="23"/>
    </row>
    <row r="19" spans="1:8" ht="15" customHeight="1">
      <c r="A19" s="27"/>
      <c r="B19" s="28"/>
      <c r="C19" s="28"/>
      <c r="D19" s="29" t="s">
        <v>36</v>
      </c>
      <c r="E19" s="29"/>
      <c r="F19" s="29"/>
      <c r="G19" s="29"/>
      <c r="H19" s="34"/>
    </row>
    <row r="20" spans="1:8" ht="15">
      <c r="A20" s="11"/>
      <c r="B20" s="12"/>
      <c r="C20" s="12" t="s">
        <v>37</v>
      </c>
      <c r="D20" s="13" t="s">
        <v>38</v>
      </c>
      <c r="E20" s="12"/>
      <c r="F20" s="15"/>
      <c r="G20" s="15"/>
      <c r="H20" s="33"/>
    </row>
    <row r="21" spans="1:8" ht="50.25">
      <c r="A21" s="17">
        <v>10</v>
      </c>
      <c r="B21" s="25" t="s">
        <v>39</v>
      </c>
      <c r="C21" s="25"/>
      <c r="D21" s="19" t="s">
        <v>40</v>
      </c>
      <c r="E21" s="18" t="s">
        <v>41</v>
      </c>
      <c r="F21" s="21">
        <v>194</v>
      </c>
      <c r="G21" s="22"/>
      <c r="H21" s="23"/>
    </row>
    <row r="22" spans="1:8" ht="23.25" customHeight="1">
      <c r="A22" s="17">
        <v>11</v>
      </c>
      <c r="B22" s="25" t="s">
        <v>39</v>
      </c>
      <c r="C22" s="25"/>
      <c r="D22" s="19" t="s">
        <v>42</v>
      </c>
      <c r="E22" s="18" t="s">
        <v>41</v>
      </c>
      <c r="F22" s="21">
        <v>194</v>
      </c>
      <c r="G22" s="22"/>
      <c r="H22" s="23"/>
    </row>
    <row r="23" spans="1:8" ht="25.5">
      <c r="A23" s="17">
        <v>12</v>
      </c>
      <c r="B23" s="25" t="s">
        <v>43</v>
      </c>
      <c r="C23" s="25"/>
      <c r="D23" s="19" t="s">
        <v>44</v>
      </c>
      <c r="E23" s="18" t="s">
        <v>20</v>
      </c>
      <c r="F23" s="21">
        <v>194</v>
      </c>
      <c r="G23" s="22"/>
      <c r="H23" s="23"/>
    </row>
    <row r="24" spans="1:8" ht="15" customHeight="1">
      <c r="A24" s="27"/>
      <c r="B24" s="28"/>
      <c r="C24" s="28"/>
      <c r="D24" s="29" t="s">
        <v>45</v>
      </c>
      <c r="E24" s="29"/>
      <c r="F24" s="29"/>
      <c r="G24" s="29"/>
      <c r="H24" s="35"/>
    </row>
    <row r="25" spans="1:8" ht="15">
      <c r="A25" s="36"/>
      <c r="B25" s="37"/>
      <c r="C25" s="37"/>
      <c r="D25" s="38" t="s">
        <v>46</v>
      </c>
      <c r="E25" s="39"/>
      <c r="F25" s="39"/>
      <c r="G25" s="39"/>
      <c r="H25" s="40"/>
    </row>
    <row r="26" spans="1:8" ht="30">
      <c r="A26" s="41">
        <v>13</v>
      </c>
      <c r="B26" s="42" t="s">
        <v>47</v>
      </c>
      <c r="C26" s="42"/>
      <c r="D26" s="43" t="s">
        <v>48</v>
      </c>
      <c r="E26" s="44" t="s">
        <v>16</v>
      </c>
      <c r="F26" s="44">
        <v>3</v>
      </c>
      <c r="G26" s="44"/>
      <c r="H26" s="45"/>
    </row>
    <row r="27" spans="1:8" ht="15">
      <c r="A27" s="41">
        <v>14</v>
      </c>
      <c r="B27" s="42"/>
      <c r="C27" s="42"/>
      <c r="D27" s="43" t="s">
        <v>49</v>
      </c>
      <c r="E27" s="46" t="s">
        <v>16</v>
      </c>
      <c r="F27" s="46">
        <v>18</v>
      </c>
      <c r="G27" s="46"/>
      <c r="H27" s="47"/>
    </row>
    <row r="28" spans="1:8" ht="26.25">
      <c r="A28" s="48"/>
      <c r="B28" s="49"/>
      <c r="C28" s="49"/>
      <c r="D28" s="50"/>
      <c r="E28" s="51"/>
      <c r="F28" s="52" t="s">
        <v>50</v>
      </c>
      <c r="G28" s="53"/>
      <c r="H28" s="54"/>
    </row>
    <row r="29" spans="4:8" ht="12.75">
      <c r="D29" s="55"/>
      <c r="F29" s="56" t="s">
        <v>51</v>
      </c>
      <c r="G29" s="57">
        <v>0.23</v>
      </c>
      <c r="H29" s="58"/>
    </row>
    <row r="30" spans="4:8" ht="12.75">
      <c r="D30" s="55"/>
      <c r="F30" s="59" t="s">
        <v>52</v>
      </c>
      <c r="G30" s="60"/>
      <c r="H30" s="61"/>
    </row>
  </sheetData>
  <sheetProtection selectLockedCells="1" selectUnlockedCells="1"/>
  <mergeCells count="6">
    <mergeCell ref="A1:H1"/>
    <mergeCell ref="A2:H2"/>
    <mergeCell ref="D10:G10"/>
    <mergeCell ref="D14:G14"/>
    <mergeCell ref="D19:G19"/>
    <mergeCell ref="D24:G2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85" workbookViewId="0" topLeftCell="A1">
      <selection activeCell="D26" sqref="D26"/>
    </sheetView>
  </sheetViews>
  <sheetFormatPr defaultColWidth="10.28125" defaultRowHeight="12.75"/>
  <cols>
    <col min="1" max="1" width="10.28125" style="0" customWidth="1"/>
    <col min="2" max="2" width="18.57421875" style="0" customWidth="1"/>
    <col min="3" max="3" width="14.00390625" style="0" customWidth="1"/>
    <col min="4" max="4" width="111.00390625" style="55" customWidth="1"/>
    <col min="5" max="5" width="10.28125" style="0" customWidth="1"/>
    <col min="6" max="6" width="16.421875" style="0" customWidth="1"/>
    <col min="7" max="7" width="12.8515625" style="0" customWidth="1"/>
    <col min="8" max="8" width="14.4218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53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0.15</v>
      </c>
      <c r="G6" s="62"/>
      <c r="H6" s="63"/>
    </row>
    <row r="7" spans="1:8" ht="15">
      <c r="A7" s="17">
        <v>2</v>
      </c>
      <c r="B7" s="25"/>
      <c r="C7" s="25"/>
      <c r="D7" s="19" t="s">
        <v>15</v>
      </c>
      <c r="E7" s="18" t="s">
        <v>16</v>
      </c>
      <c r="F7" s="21">
        <v>1</v>
      </c>
      <c r="G7" s="26"/>
      <c r="H7" s="64"/>
    </row>
    <row r="8" spans="1:8" ht="15">
      <c r="A8" s="17">
        <v>3</v>
      </c>
      <c r="B8" s="18" t="s">
        <v>17</v>
      </c>
      <c r="C8" s="19"/>
      <c r="D8" s="20" t="s">
        <v>54</v>
      </c>
      <c r="E8" s="18" t="s">
        <v>16</v>
      </c>
      <c r="F8" s="21">
        <v>3</v>
      </c>
      <c r="G8" s="62"/>
      <c r="H8" s="63"/>
    </row>
    <row r="9" spans="1:8" ht="15">
      <c r="A9" s="17">
        <v>4</v>
      </c>
      <c r="B9" s="18" t="s">
        <v>17</v>
      </c>
      <c r="C9" s="19"/>
      <c r="D9" s="20" t="s">
        <v>55</v>
      </c>
      <c r="E9" s="18" t="s">
        <v>20</v>
      </c>
      <c r="F9" s="21">
        <v>10</v>
      </c>
      <c r="G9" s="62"/>
      <c r="H9" s="63"/>
    </row>
    <row r="10" spans="1:8" ht="15" customHeight="1">
      <c r="A10" s="27"/>
      <c r="B10" s="28"/>
      <c r="C10" s="28"/>
      <c r="D10" s="29" t="s">
        <v>21</v>
      </c>
      <c r="E10" s="29"/>
      <c r="F10" s="29"/>
      <c r="G10" s="29"/>
      <c r="H10" s="30"/>
    </row>
    <row r="11" spans="1:8" ht="15">
      <c r="A11" s="11"/>
      <c r="B11" s="12"/>
      <c r="C11" s="12" t="s">
        <v>22</v>
      </c>
      <c r="D11" s="13" t="s">
        <v>23</v>
      </c>
      <c r="E11" s="12"/>
      <c r="F11" s="15"/>
      <c r="G11" s="15"/>
      <c r="H11" s="33"/>
    </row>
    <row r="12" spans="1:8" ht="25.5">
      <c r="A12" s="17">
        <v>5</v>
      </c>
      <c r="B12" s="25" t="s">
        <v>24</v>
      </c>
      <c r="C12" s="25"/>
      <c r="D12" s="20" t="s">
        <v>56</v>
      </c>
      <c r="E12" s="18" t="s">
        <v>20</v>
      </c>
      <c r="F12" s="21">
        <v>180</v>
      </c>
      <c r="G12" s="62"/>
      <c r="H12" s="63"/>
    </row>
    <row r="13" spans="1:8" ht="15">
      <c r="A13" s="17">
        <v>6</v>
      </c>
      <c r="B13" s="25" t="s">
        <v>26</v>
      </c>
      <c r="C13" s="25"/>
      <c r="D13" s="20" t="s">
        <v>27</v>
      </c>
      <c r="E13" s="18" t="s">
        <v>20</v>
      </c>
      <c r="F13" s="21">
        <v>150</v>
      </c>
      <c r="G13" s="62"/>
      <c r="H13" s="63"/>
    </row>
    <row r="14" spans="1:8" ht="15" customHeight="1">
      <c r="A14" s="27"/>
      <c r="B14" s="28"/>
      <c r="C14" s="28"/>
      <c r="D14" s="29" t="s">
        <v>28</v>
      </c>
      <c r="E14" s="29"/>
      <c r="F14" s="29"/>
      <c r="G14" s="29"/>
      <c r="H14" s="30"/>
    </row>
    <row r="15" spans="1:8" ht="15">
      <c r="A15" s="11"/>
      <c r="B15" s="12"/>
      <c r="C15" s="12" t="s">
        <v>57</v>
      </c>
      <c r="D15" s="13" t="s">
        <v>58</v>
      </c>
      <c r="E15" s="13"/>
      <c r="F15" s="13"/>
      <c r="G15" s="65"/>
      <c r="H15" s="66"/>
    </row>
    <row r="16" spans="1:8" ht="15">
      <c r="A16" s="17">
        <v>7</v>
      </c>
      <c r="B16" s="25"/>
      <c r="C16" s="25"/>
      <c r="D16" s="19" t="s">
        <v>59</v>
      </c>
      <c r="E16" s="18" t="s">
        <v>16</v>
      </c>
      <c r="F16" s="21">
        <v>2</v>
      </c>
      <c r="G16" s="62"/>
      <c r="H16" s="63"/>
    </row>
    <row r="17" spans="1:8" ht="15">
      <c r="A17" s="17">
        <v>8</v>
      </c>
      <c r="B17" s="25" t="s">
        <v>60</v>
      </c>
      <c r="C17" s="25"/>
      <c r="D17" s="19" t="s">
        <v>61</v>
      </c>
      <c r="E17" s="18" t="s">
        <v>41</v>
      </c>
      <c r="F17" s="21">
        <v>4</v>
      </c>
      <c r="G17" s="62"/>
      <c r="H17" s="63"/>
    </row>
    <row r="18" spans="1:8" ht="15" customHeight="1">
      <c r="A18" s="27"/>
      <c r="B18" s="28"/>
      <c r="C18" s="28"/>
      <c r="D18" s="29" t="s">
        <v>62</v>
      </c>
      <c r="E18" s="29"/>
      <c r="F18" s="29"/>
      <c r="G18" s="29"/>
      <c r="H18" s="34"/>
    </row>
    <row r="19" spans="1:8" ht="15">
      <c r="A19" s="11"/>
      <c r="B19" s="12"/>
      <c r="C19" s="12" t="s">
        <v>29</v>
      </c>
      <c r="D19" s="13" t="s">
        <v>30</v>
      </c>
      <c r="E19" s="12"/>
      <c r="F19" s="15"/>
      <c r="G19" s="15"/>
      <c r="H19" s="33"/>
    </row>
    <row r="20" spans="1:8" ht="15">
      <c r="A20" s="17">
        <v>9</v>
      </c>
      <c r="B20" s="25" t="s">
        <v>24</v>
      </c>
      <c r="C20" s="25"/>
      <c r="D20" s="19" t="s">
        <v>31</v>
      </c>
      <c r="E20" s="18" t="s">
        <v>20</v>
      </c>
      <c r="F20" s="21">
        <v>180</v>
      </c>
      <c r="G20" s="62"/>
      <c r="H20" s="63"/>
    </row>
    <row r="21" spans="1:8" ht="15">
      <c r="A21" s="17">
        <v>10</v>
      </c>
      <c r="B21" s="25" t="s">
        <v>32</v>
      </c>
      <c r="C21" s="25"/>
      <c r="D21" s="19" t="s">
        <v>63</v>
      </c>
      <c r="E21" s="18" t="s">
        <v>20</v>
      </c>
      <c r="F21" s="21">
        <v>180</v>
      </c>
      <c r="G21" s="62"/>
      <c r="H21" s="63"/>
    </row>
    <row r="22" spans="1:8" ht="24.75" customHeight="1">
      <c r="A22" s="17">
        <v>11</v>
      </c>
      <c r="B22" s="25" t="s">
        <v>34</v>
      </c>
      <c r="C22" s="25"/>
      <c r="D22" s="19" t="s">
        <v>35</v>
      </c>
      <c r="E22" s="18" t="s">
        <v>20</v>
      </c>
      <c r="F22" s="21">
        <v>150</v>
      </c>
      <c r="G22" s="62"/>
      <c r="H22" s="63"/>
    </row>
    <row r="23" spans="1:8" ht="15" customHeight="1">
      <c r="A23" s="27"/>
      <c r="B23" s="28"/>
      <c r="C23" s="28"/>
      <c r="D23" s="29" t="s">
        <v>36</v>
      </c>
      <c r="E23" s="29"/>
      <c r="F23" s="29"/>
      <c r="G23" s="29"/>
      <c r="H23" s="34"/>
    </row>
    <row r="24" spans="1:8" ht="15">
      <c r="A24" s="11"/>
      <c r="B24" s="12"/>
      <c r="C24" s="12" t="s">
        <v>37</v>
      </c>
      <c r="D24" s="13" t="s">
        <v>38</v>
      </c>
      <c r="E24" s="12"/>
      <c r="F24" s="15"/>
      <c r="G24" s="15"/>
      <c r="H24" s="33"/>
    </row>
    <row r="25" spans="1:8" ht="26.25">
      <c r="A25" s="17">
        <v>12</v>
      </c>
      <c r="B25" s="25" t="s">
        <v>39</v>
      </c>
      <c r="C25" s="25"/>
      <c r="D25" s="19" t="s">
        <v>64</v>
      </c>
      <c r="E25" s="18" t="s">
        <v>41</v>
      </c>
      <c r="F25" s="21">
        <v>150</v>
      </c>
      <c r="G25" s="62"/>
      <c r="H25" s="63"/>
    </row>
    <row r="26" spans="1:8" ht="15">
      <c r="A26" s="17">
        <v>13</v>
      </c>
      <c r="B26" s="25" t="s">
        <v>39</v>
      </c>
      <c r="C26" s="25"/>
      <c r="D26" s="19" t="s">
        <v>65</v>
      </c>
      <c r="E26" s="18" t="s">
        <v>41</v>
      </c>
      <c r="F26" s="21">
        <v>150</v>
      </c>
      <c r="G26" s="62"/>
      <c r="H26" s="63"/>
    </row>
    <row r="27" spans="1:8" ht="25.5">
      <c r="A27" s="17">
        <v>14</v>
      </c>
      <c r="B27" s="25" t="s">
        <v>43</v>
      </c>
      <c r="C27" s="25"/>
      <c r="D27" s="19" t="s">
        <v>66</v>
      </c>
      <c r="E27" s="18" t="s">
        <v>20</v>
      </c>
      <c r="F27" s="21">
        <v>150</v>
      </c>
      <c r="G27" s="62"/>
      <c r="H27" s="63"/>
    </row>
    <row r="28" spans="1:8" ht="15.75" customHeight="1">
      <c r="A28" s="67"/>
      <c r="B28" s="68"/>
      <c r="C28" s="68"/>
      <c r="D28" s="69" t="s">
        <v>45</v>
      </c>
      <c r="E28" s="69"/>
      <c r="F28" s="69"/>
      <c r="G28" s="69"/>
      <c r="H28" s="35"/>
    </row>
    <row r="29" spans="1:8" s="77" customFormat="1" ht="15.75" customHeight="1">
      <c r="A29" s="70"/>
      <c r="B29" s="71"/>
      <c r="C29" s="71"/>
      <c r="D29" s="72" t="s">
        <v>67</v>
      </c>
      <c r="E29" s="73" t="s">
        <v>68</v>
      </c>
      <c r="F29" s="74">
        <v>5</v>
      </c>
      <c r="G29" s="75"/>
      <c r="H29" s="76"/>
    </row>
    <row r="30" spans="1:8" ht="12.75">
      <c r="A30" s="78"/>
      <c r="B30" s="79"/>
      <c r="C30" s="79"/>
      <c r="D30" s="80"/>
      <c r="E30" s="81"/>
      <c r="F30" s="82" t="s">
        <v>50</v>
      </c>
      <c r="G30" s="83"/>
      <c r="H30" s="84"/>
    </row>
    <row r="31" spans="6:8" ht="12.75">
      <c r="F31" s="59" t="s">
        <v>51</v>
      </c>
      <c r="G31" s="85"/>
      <c r="H31" s="86"/>
    </row>
    <row r="32" spans="6:8" ht="12.75">
      <c r="F32" s="59" t="s">
        <v>52</v>
      </c>
      <c r="G32" s="60"/>
      <c r="H32" s="86"/>
    </row>
  </sheetData>
  <sheetProtection selectLockedCells="1" selectUnlockedCells="1"/>
  <mergeCells count="7">
    <mergeCell ref="A1:H1"/>
    <mergeCell ref="A2:H2"/>
    <mergeCell ref="D10:G10"/>
    <mergeCell ref="D14:G14"/>
    <mergeCell ref="D18:G18"/>
    <mergeCell ref="D23:G23"/>
    <mergeCell ref="D28:G28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85" workbookViewId="0" topLeftCell="A1">
      <selection activeCell="D19" sqref="D19"/>
    </sheetView>
  </sheetViews>
  <sheetFormatPr defaultColWidth="9.140625" defaultRowHeight="12.75"/>
  <cols>
    <col min="2" max="2" width="21.28125" style="0" customWidth="1"/>
    <col min="3" max="3" width="18.57421875" style="0" customWidth="1"/>
    <col min="4" max="4" width="64.28125" style="0" customWidth="1"/>
    <col min="7" max="7" width="11.28125" style="0" customWidth="1"/>
    <col min="8" max="8" width="17.281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69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0.198</v>
      </c>
      <c r="G6" s="87"/>
      <c r="H6" s="88"/>
    </row>
    <row r="7" spans="1:8" ht="15">
      <c r="A7" s="24">
        <v>2</v>
      </c>
      <c r="B7" s="25"/>
      <c r="C7" s="25"/>
      <c r="D7" s="19" t="s">
        <v>15</v>
      </c>
      <c r="E7" s="18" t="s">
        <v>16</v>
      </c>
      <c r="F7" s="21">
        <v>1</v>
      </c>
      <c r="G7" s="26"/>
      <c r="H7" s="88"/>
    </row>
    <row r="8" spans="1:8" ht="15" customHeight="1">
      <c r="A8" s="27"/>
      <c r="B8" s="28"/>
      <c r="C8" s="28"/>
      <c r="D8" s="29" t="s">
        <v>21</v>
      </c>
      <c r="E8" s="29"/>
      <c r="F8" s="29"/>
      <c r="G8" s="29"/>
      <c r="H8" s="30"/>
    </row>
    <row r="9" spans="1:8" ht="15">
      <c r="A9" s="11"/>
      <c r="B9" s="12"/>
      <c r="C9" s="12" t="s">
        <v>22</v>
      </c>
      <c r="D9" s="13" t="s">
        <v>23</v>
      </c>
      <c r="E9" s="12"/>
      <c r="F9" s="15"/>
      <c r="G9" s="89"/>
      <c r="H9" s="90"/>
    </row>
    <row r="10" spans="1:8" ht="38.25">
      <c r="A10" s="17">
        <v>5</v>
      </c>
      <c r="B10" s="25" t="s">
        <v>24</v>
      </c>
      <c r="C10" s="25"/>
      <c r="D10" s="20" t="s">
        <v>70</v>
      </c>
      <c r="E10" s="18" t="s">
        <v>20</v>
      </c>
      <c r="F10" s="21">
        <v>237.6</v>
      </c>
      <c r="G10" s="87"/>
      <c r="H10" s="88"/>
    </row>
    <row r="11" spans="1:8" ht="25.5">
      <c r="A11" s="17">
        <v>6</v>
      </c>
      <c r="B11" s="25" t="s">
        <v>26</v>
      </c>
      <c r="C11" s="25"/>
      <c r="D11" s="20" t="s">
        <v>27</v>
      </c>
      <c r="E11" s="18" t="s">
        <v>20</v>
      </c>
      <c r="F11" s="21">
        <v>198</v>
      </c>
      <c r="G11" s="87"/>
      <c r="H11" s="88"/>
    </row>
    <row r="12" spans="1:8" ht="15" customHeight="1">
      <c r="A12" s="27"/>
      <c r="B12" s="28"/>
      <c r="C12" s="28"/>
      <c r="D12" s="29" t="s">
        <v>28</v>
      </c>
      <c r="E12" s="29"/>
      <c r="F12" s="29"/>
      <c r="G12" s="29"/>
      <c r="H12" s="30"/>
    </row>
    <row r="13" spans="1:8" ht="15">
      <c r="A13" s="11"/>
      <c r="B13" s="12"/>
      <c r="C13" s="12" t="s">
        <v>29</v>
      </c>
      <c r="D13" s="13" t="s">
        <v>30</v>
      </c>
      <c r="E13" s="12"/>
      <c r="F13" s="15"/>
      <c r="G13" s="15"/>
      <c r="H13" s="33"/>
    </row>
    <row r="14" spans="1:8" ht="25.5">
      <c r="A14" s="17">
        <v>7</v>
      </c>
      <c r="B14" s="25" t="s">
        <v>24</v>
      </c>
      <c r="C14" s="25"/>
      <c r="D14" s="19" t="s">
        <v>31</v>
      </c>
      <c r="E14" s="18" t="s">
        <v>20</v>
      </c>
      <c r="F14" s="21">
        <v>237.6</v>
      </c>
      <c r="G14" s="87"/>
      <c r="H14" s="88"/>
    </row>
    <row r="15" spans="1:8" ht="25.5">
      <c r="A15" s="17">
        <v>8</v>
      </c>
      <c r="B15" s="25" t="s">
        <v>32</v>
      </c>
      <c r="C15" s="25"/>
      <c r="D15" s="19" t="s">
        <v>33</v>
      </c>
      <c r="E15" s="18" t="s">
        <v>20</v>
      </c>
      <c r="F15" s="21">
        <v>198</v>
      </c>
      <c r="G15" s="87"/>
      <c r="H15" s="88"/>
    </row>
    <row r="16" spans="1:8" ht="25.5">
      <c r="A16" s="17">
        <v>9</v>
      </c>
      <c r="B16" s="25" t="s">
        <v>34</v>
      </c>
      <c r="C16" s="25"/>
      <c r="D16" s="19" t="s">
        <v>35</v>
      </c>
      <c r="E16" s="18" t="s">
        <v>20</v>
      </c>
      <c r="F16" s="21">
        <v>198</v>
      </c>
      <c r="G16" s="87"/>
      <c r="H16" s="88"/>
    </row>
    <row r="17" spans="1:8" ht="15" customHeight="1">
      <c r="A17" s="27"/>
      <c r="B17" s="28"/>
      <c r="C17" s="28"/>
      <c r="D17" s="29" t="s">
        <v>36</v>
      </c>
      <c r="E17" s="29"/>
      <c r="F17" s="29"/>
      <c r="G17" s="29"/>
      <c r="H17" s="34"/>
    </row>
    <row r="18" spans="1:8" ht="15">
      <c r="A18" s="11"/>
      <c r="B18" s="12"/>
      <c r="C18" s="12" t="s">
        <v>37</v>
      </c>
      <c r="D18" s="13" t="s">
        <v>38</v>
      </c>
      <c r="E18" s="12"/>
      <c r="F18" s="15"/>
      <c r="G18" s="15"/>
      <c r="H18" s="33"/>
    </row>
    <row r="19" spans="1:8" ht="50.25">
      <c r="A19" s="17">
        <v>10</v>
      </c>
      <c r="B19" s="25" t="s">
        <v>39</v>
      </c>
      <c r="C19" s="25"/>
      <c r="D19" s="19" t="s">
        <v>64</v>
      </c>
      <c r="E19" s="18" t="s">
        <v>41</v>
      </c>
      <c r="F19" s="21">
        <v>198</v>
      </c>
      <c r="G19" s="87"/>
      <c r="H19" s="88"/>
    </row>
    <row r="20" spans="1:8" ht="25.5">
      <c r="A20" s="17">
        <v>11</v>
      </c>
      <c r="B20" s="25" t="s">
        <v>39</v>
      </c>
      <c r="C20" s="25"/>
      <c r="D20" s="19" t="s">
        <v>65</v>
      </c>
      <c r="E20" s="18" t="s">
        <v>41</v>
      </c>
      <c r="F20" s="21">
        <v>198</v>
      </c>
      <c r="G20" s="87"/>
      <c r="H20" s="88"/>
    </row>
    <row r="21" spans="1:8" ht="38.25">
      <c r="A21" s="91">
        <v>12</v>
      </c>
      <c r="B21" s="42" t="s">
        <v>43</v>
      </c>
      <c r="C21" s="42"/>
      <c r="D21" s="92" t="s">
        <v>71</v>
      </c>
      <c r="E21" s="93" t="s">
        <v>20</v>
      </c>
      <c r="F21" s="94">
        <v>198</v>
      </c>
      <c r="G21" s="95"/>
      <c r="H21" s="96"/>
    </row>
    <row r="22" spans="1:8" ht="15" customHeight="1">
      <c r="A22" s="28"/>
      <c r="B22" s="28"/>
      <c r="C22" s="28"/>
      <c r="D22" s="29" t="s">
        <v>45</v>
      </c>
      <c r="E22" s="29"/>
      <c r="F22" s="29"/>
      <c r="G22" s="29"/>
      <c r="H22" s="97"/>
    </row>
    <row r="23" spans="1:8" ht="26.25">
      <c r="A23" s="98"/>
      <c r="B23" s="99"/>
      <c r="C23" s="99"/>
      <c r="D23" s="100"/>
      <c r="E23" s="101"/>
      <c r="F23" s="102" t="s">
        <v>50</v>
      </c>
      <c r="G23" s="103"/>
      <c r="H23" s="104"/>
    </row>
    <row r="24" spans="4:8" ht="12.75">
      <c r="D24" s="55"/>
      <c r="F24" s="56" t="s">
        <v>51</v>
      </c>
      <c r="G24" s="57"/>
      <c r="H24" s="105"/>
    </row>
    <row r="25" spans="4:8" ht="12.75">
      <c r="D25" s="55"/>
      <c r="F25" s="59" t="s">
        <v>52</v>
      </c>
      <c r="G25" s="60"/>
      <c r="H25" s="86"/>
    </row>
  </sheetData>
  <sheetProtection selectLockedCells="1" selectUnlockedCells="1"/>
  <mergeCells count="6">
    <mergeCell ref="A1:H1"/>
    <mergeCell ref="A2:H2"/>
    <mergeCell ref="D8:G8"/>
    <mergeCell ref="D12:G12"/>
    <mergeCell ref="D17:G17"/>
    <mergeCell ref="D22:G2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85" workbookViewId="0" topLeftCell="C4">
      <selection activeCell="D33" sqref="D33"/>
    </sheetView>
  </sheetViews>
  <sheetFormatPr defaultColWidth="10.28125" defaultRowHeight="12.75"/>
  <cols>
    <col min="1" max="1" width="10.28125" style="0" customWidth="1"/>
    <col min="2" max="2" width="18.57421875" style="0" customWidth="1"/>
    <col min="3" max="3" width="14.00390625" style="0" customWidth="1"/>
    <col min="4" max="4" width="111.00390625" style="55" customWidth="1"/>
    <col min="5" max="5" width="10.28125" style="0" customWidth="1"/>
    <col min="6" max="6" width="16.421875" style="0" customWidth="1"/>
    <col min="7" max="7" width="12.8515625" style="0" customWidth="1"/>
    <col min="8" max="8" width="14.4218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72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0.2</v>
      </c>
      <c r="G6" s="62"/>
      <c r="H6" s="106"/>
    </row>
    <row r="7" spans="1:8" ht="15">
      <c r="A7" s="24">
        <v>2</v>
      </c>
      <c r="B7" s="25"/>
      <c r="C7" s="25"/>
      <c r="D7" s="19" t="s">
        <v>15</v>
      </c>
      <c r="E7" s="18" t="s">
        <v>16</v>
      </c>
      <c r="F7" s="21">
        <v>1</v>
      </c>
      <c r="G7" s="26"/>
      <c r="H7" s="26"/>
    </row>
    <row r="8" spans="1:8" ht="15">
      <c r="A8" s="17">
        <v>3</v>
      </c>
      <c r="B8" s="18" t="s">
        <v>17</v>
      </c>
      <c r="C8" s="19"/>
      <c r="D8" s="20" t="s">
        <v>73</v>
      </c>
      <c r="E8" s="18" t="s">
        <v>16</v>
      </c>
      <c r="F8" s="21">
        <v>11</v>
      </c>
      <c r="G8" s="62"/>
      <c r="H8" s="106"/>
    </row>
    <row r="9" spans="1:8" ht="15" customHeight="1">
      <c r="A9" s="17">
        <v>4</v>
      </c>
      <c r="B9" s="18" t="s">
        <v>17</v>
      </c>
      <c r="C9" s="19"/>
      <c r="D9" s="20" t="s">
        <v>19</v>
      </c>
      <c r="E9" s="18" t="s">
        <v>20</v>
      </c>
      <c r="F9" s="21">
        <v>40</v>
      </c>
      <c r="G9" s="62"/>
      <c r="H9" s="106"/>
    </row>
    <row r="10" spans="1:8" ht="15" customHeight="1">
      <c r="A10" s="27"/>
      <c r="B10" s="28"/>
      <c r="C10" s="28"/>
      <c r="D10" s="29" t="s">
        <v>21</v>
      </c>
      <c r="E10" s="29"/>
      <c r="F10" s="29"/>
      <c r="G10" s="29"/>
      <c r="H10" s="30"/>
    </row>
    <row r="11" spans="1:8" ht="15">
      <c r="A11" s="11"/>
      <c r="B11" s="12"/>
      <c r="C11" s="12" t="s">
        <v>22</v>
      </c>
      <c r="D11" s="13" t="s">
        <v>23</v>
      </c>
      <c r="E11" s="12"/>
      <c r="F11" s="15"/>
      <c r="G11" s="15"/>
      <c r="H11" s="33"/>
    </row>
    <row r="12" spans="1:8" ht="25.5">
      <c r="A12" s="17">
        <v>5</v>
      </c>
      <c r="B12" s="25" t="s">
        <v>24</v>
      </c>
      <c r="C12" s="25"/>
      <c r="D12" s="20" t="s">
        <v>74</v>
      </c>
      <c r="E12" s="18" t="s">
        <v>20</v>
      </c>
      <c r="F12" s="21">
        <v>240</v>
      </c>
      <c r="G12" s="62"/>
      <c r="H12" s="106"/>
    </row>
    <row r="13" spans="1:8" ht="15" customHeight="1">
      <c r="A13" s="17">
        <v>6</v>
      </c>
      <c r="B13" s="25" t="s">
        <v>26</v>
      </c>
      <c r="C13" s="25"/>
      <c r="D13" s="20" t="s">
        <v>27</v>
      </c>
      <c r="E13" s="18" t="s">
        <v>20</v>
      </c>
      <c r="F13" s="21">
        <v>200</v>
      </c>
      <c r="G13" s="62"/>
      <c r="H13" s="106"/>
    </row>
    <row r="14" spans="1:8" ht="15" customHeight="1">
      <c r="A14" s="27"/>
      <c r="B14" s="28"/>
      <c r="C14" s="28"/>
      <c r="D14" s="29" t="s">
        <v>28</v>
      </c>
      <c r="E14" s="29"/>
      <c r="F14" s="29"/>
      <c r="G14" s="29"/>
      <c r="H14" s="30"/>
    </row>
    <row r="15" spans="1:8" ht="15">
      <c r="A15" s="11"/>
      <c r="B15" s="12"/>
      <c r="C15" s="12" t="s">
        <v>29</v>
      </c>
      <c r="D15" s="13" t="s">
        <v>30</v>
      </c>
      <c r="E15" s="12"/>
      <c r="F15" s="15"/>
      <c r="G15" s="15"/>
      <c r="H15" s="33"/>
    </row>
    <row r="16" spans="1:8" ht="15">
      <c r="A16" s="17">
        <v>9</v>
      </c>
      <c r="B16" s="25" t="s">
        <v>24</v>
      </c>
      <c r="C16" s="25"/>
      <c r="D16" s="19" t="s">
        <v>31</v>
      </c>
      <c r="E16" s="18" t="s">
        <v>20</v>
      </c>
      <c r="F16" s="21">
        <v>240</v>
      </c>
      <c r="G16" s="62"/>
      <c r="H16" s="106"/>
    </row>
    <row r="17" spans="1:8" ht="27" customHeight="1">
      <c r="A17" s="17">
        <v>10</v>
      </c>
      <c r="B17" s="25" t="s">
        <v>32</v>
      </c>
      <c r="C17" s="25"/>
      <c r="D17" s="19" t="s">
        <v>63</v>
      </c>
      <c r="E17" s="18" t="s">
        <v>20</v>
      </c>
      <c r="F17" s="21">
        <v>200</v>
      </c>
      <c r="G17" s="62"/>
      <c r="H17" s="106"/>
    </row>
    <row r="18" spans="1:8" ht="26.25" customHeight="1">
      <c r="A18" s="17">
        <v>11</v>
      </c>
      <c r="B18" s="25" t="s">
        <v>34</v>
      </c>
      <c r="C18" s="25"/>
      <c r="D18" s="19" t="s">
        <v>35</v>
      </c>
      <c r="E18" s="18" t="s">
        <v>20</v>
      </c>
      <c r="F18" s="21">
        <v>200</v>
      </c>
      <c r="G18" s="62"/>
      <c r="H18" s="106"/>
    </row>
    <row r="19" spans="1:8" ht="15" customHeight="1">
      <c r="A19" s="27"/>
      <c r="B19" s="28"/>
      <c r="C19" s="28"/>
      <c r="D19" s="29" t="s">
        <v>36</v>
      </c>
      <c r="E19" s="29"/>
      <c r="F19" s="29"/>
      <c r="G19" s="29"/>
      <c r="H19" s="34"/>
    </row>
    <row r="20" spans="1:8" ht="15">
      <c r="A20" s="11"/>
      <c r="B20" s="12"/>
      <c r="C20" s="12" t="s">
        <v>37</v>
      </c>
      <c r="D20" s="13" t="s">
        <v>38</v>
      </c>
      <c r="E20" s="12"/>
      <c r="F20" s="15"/>
      <c r="G20" s="15"/>
      <c r="H20" s="33"/>
    </row>
    <row r="21" spans="1:8" ht="25.5">
      <c r="A21" s="17">
        <v>12</v>
      </c>
      <c r="B21" s="25" t="s">
        <v>39</v>
      </c>
      <c r="C21" s="25"/>
      <c r="D21" s="19" t="s">
        <v>40</v>
      </c>
      <c r="E21" s="18" t="s">
        <v>41</v>
      </c>
      <c r="F21" s="21">
        <v>200</v>
      </c>
      <c r="G21" s="62"/>
      <c r="H21" s="106"/>
    </row>
    <row r="22" spans="1:8" ht="15">
      <c r="A22" s="17">
        <v>13</v>
      </c>
      <c r="B22" s="25" t="s">
        <v>39</v>
      </c>
      <c r="C22" s="25"/>
      <c r="D22" s="19" t="s">
        <v>42</v>
      </c>
      <c r="E22" s="18" t="s">
        <v>41</v>
      </c>
      <c r="F22" s="21">
        <v>200</v>
      </c>
      <c r="G22" s="62"/>
      <c r="H22" s="106"/>
    </row>
    <row r="23" spans="1:8" ht="15.75" customHeight="1">
      <c r="A23" s="17">
        <v>14</v>
      </c>
      <c r="B23" s="25" t="s">
        <v>43</v>
      </c>
      <c r="C23" s="25"/>
      <c r="D23" s="19" t="s">
        <v>44</v>
      </c>
      <c r="E23" s="18" t="s">
        <v>20</v>
      </c>
      <c r="F23" s="21">
        <v>200</v>
      </c>
      <c r="G23" s="62"/>
      <c r="H23" s="106"/>
    </row>
    <row r="24" spans="1:8" ht="15" customHeight="1">
      <c r="A24" s="67"/>
      <c r="B24" s="68"/>
      <c r="C24" s="68"/>
      <c r="D24" s="69" t="s">
        <v>45</v>
      </c>
      <c r="E24" s="69"/>
      <c r="F24" s="69"/>
      <c r="G24" s="69"/>
      <c r="H24" s="35"/>
    </row>
    <row r="25" spans="1:8" ht="15.75">
      <c r="A25" s="107">
        <v>15</v>
      </c>
      <c r="B25" s="71"/>
      <c r="C25" s="71"/>
      <c r="D25" s="108" t="s">
        <v>49</v>
      </c>
      <c r="E25" s="73" t="s">
        <v>16</v>
      </c>
      <c r="F25" s="74">
        <v>43</v>
      </c>
      <c r="G25" s="73"/>
      <c r="H25" s="109"/>
    </row>
    <row r="26" spans="1:8" ht="12.75">
      <c r="A26" s="110"/>
      <c r="B26" s="111"/>
      <c r="C26" s="111"/>
      <c r="D26" s="112"/>
      <c r="E26" s="113"/>
      <c r="F26" s="114" t="s">
        <v>50</v>
      </c>
      <c r="G26" s="83"/>
      <c r="H26" s="115"/>
    </row>
    <row r="27" spans="6:8" ht="12.75">
      <c r="F27" s="59" t="s">
        <v>51</v>
      </c>
      <c r="G27" s="85">
        <v>0.23</v>
      </c>
      <c r="H27" s="116"/>
    </row>
    <row r="28" spans="6:8" ht="12.75">
      <c r="F28" s="59" t="s">
        <v>52</v>
      </c>
      <c r="G28" s="60"/>
      <c r="H28" s="117"/>
    </row>
  </sheetData>
  <sheetProtection selectLockedCells="1" selectUnlockedCells="1"/>
  <mergeCells count="6">
    <mergeCell ref="A1:H1"/>
    <mergeCell ref="A2:H2"/>
    <mergeCell ref="D10:G10"/>
    <mergeCell ref="D14:G14"/>
    <mergeCell ref="D19:G19"/>
    <mergeCell ref="D24:G2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="85" zoomScaleNormal="85" zoomScaleSheetLayoutView="85" workbookViewId="0" topLeftCell="A13">
      <selection activeCell="D38" sqref="D38"/>
    </sheetView>
  </sheetViews>
  <sheetFormatPr defaultColWidth="9.140625" defaultRowHeight="12.75"/>
  <cols>
    <col min="1" max="3" width="9.421875" style="0" customWidth="1"/>
    <col min="4" max="4" width="94.140625" style="55" customWidth="1"/>
    <col min="5" max="5" width="9.421875" style="0" customWidth="1"/>
    <col min="6" max="7" width="12.8515625" style="0" customWidth="1"/>
    <col min="8" max="8" width="14.421875" style="0" customWidth="1"/>
    <col min="9" max="9" width="12.8515625" style="0" customWidth="1"/>
    <col min="10" max="10" width="15.00390625" style="0" customWidth="1"/>
    <col min="11" max="11" width="12.8515625" style="0" customWidth="1"/>
    <col min="12" max="12" width="9.421875" style="0" customWidth="1"/>
    <col min="13" max="13" width="10.00390625" style="0" customWidth="1"/>
    <col min="14" max="14" width="12.7109375" style="0" customWidth="1"/>
    <col min="15" max="15" width="11.140625" style="0" customWidth="1"/>
    <col min="16" max="16" width="11.57421875" style="0" customWidth="1"/>
    <col min="17" max="16384" width="9.421875" style="0" customWidth="1"/>
  </cols>
  <sheetData>
    <row r="1" spans="1:17" ht="12.75" customHeight="1">
      <c r="A1" s="118"/>
      <c r="B1" s="119" t="s">
        <v>75</v>
      </c>
      <c r="C1" s="119"/>
      <c r="D1" s="119"/>
      <c r="E1" s="119"/>
      <c r="F1" s="119"/>
      <c r="G1" s="119"/>
      <c r="H1" s="55"/>
      <c r="I1" s="55"/>
      <c r="J1" s="55"/>
      <c r="K1" s="55"/>
      <c r="N1" s="120"/>
      <c r="O1" s="120"/>
      <c r="P1" s="120"/>
      <c r="Q1" s="120"/>
    </row>
    <row r="2" spans="1:17" ht="12.75" customHeight="1">
      <c r="A2" s="118"/>
      <c r="B2" s="121" t="s">
        <v>22</v>
      </c>
      <c r="C2" s="121"/>
      <c r="D2" s="122" t="s">
        <v>76</v>
      </c>
      <c r="E2" s="122"/>
      <c r="F2" s="122"/>
      <c r="G2" s="122"/>
      <c r="H2" s="55"/>
      <c r="I2" s="55"/>
      <c r="J2" s="55"/>
      <c r="K2" s="55"/>
      <c r="N2" s="120"/>
      <c r="O2" s="120"/>
      <c r="P2" s="120"/>
      <c r="Q2" s="120"/>
    </row>
    <row r="3" spans="1:17" ht="31.5" customHeight="1">
      <c r="A3" s="118"/>
      <c r="B3" s="123" t="s">
        <v>77</v>
      </c>
      <c r="C3" s="123"/>
      <c r="D3" s="124" t="s">
        <v>78</v>
      </c>
      <c r="E3" s="124"/>
      <c r="F3" s="124"/>
      <c r="G3" s="124"/>
      <c r="H3" s="55"/>
      <c r="I3" s="55"/>
      <c r="J3" s="55"/>
      <c r="K3" s="55"/>
      <c r="N3" s="120"/>
      <c r="O3" s="120"/>
      <c r="P3" s="120"/>
      <c r="Q3" s="120"/>
    </row>
    <row r="4" spans="1:17" ht="31.5" customHeight="1">
      <c r="A4" s="125"/>
      <c r="B4" s="126" t="s">
        <v>79</v>
      </c>
      <c r="C4" s="126"/>
      <c r="D4" s="124" t="s">
        <v>80</v>
      </c>
      <c r="E4" s="124"/>
      <c r="F4" s="124"/>
      <c r="G4" s="124"/>
      <c r="H4" s="55"/>
      <c r="I4" s="55"/>
      <c r="J4" s="55"/>
      <c r="K4" s="55"/>
      <c r="N4" s="120"/>
      <c r="O4" s="120"/>
      <c r="P4" s="120"/>
      <c r="Q4" s="120"/>
    </row>
    <row r="5" spans="1:17" ht="12.75">
      <c r="A5" s="55"/>
      <c r="B5" s="55"/>
      <c r="C5" s="55"/>
      <c r="E5" s="55"/>
      <c r="F5" s="55"/>
      <c r="G5" s="55"/>
      <c r="H5" s="55"/>
      <c r="I5" s="55"/>
      <c r="J5" s="55"/>
      <c r="K5" s="55"/>
      <c r="N5" s="120"/>
      <c r="O5" s="120"/>
      <c r="P5" s="120"/>
      <c r="Q5" s="120"/>
    </row>
    <row r="6" spans="1:17" ht="12.75">
      <c r="A6" s="55"/>
      <c r="B6" s="55"/>
      <c r="C6" s="55"/>
      <c r="E6" s="55"/>
      <c r="F6" s="55"/>
      <c r="G6" s="55"/>
      <c r="H6" s="55"/>
      <c r="I6" s="55"/>
      <c r="J6" s="55"/>
      <c r="K6" s="55"/>
      <c r="N6" s="120"/>
      <c r="O6" s="120"/>
      <c r="P6" s="120"/>
      <c r="Q6" s="120"/>
    </row>
    <row r="7" spans="1:17" ht="12.75">
      <c r="A7" s="55"/>
      <c r="B7" s="55"/>
      <c r="C7" s="55"/>
      <c r="E7" s="55"/>
      <c r="F7" s="55"/>
      <c r="G7" s="55"/>
      <c r="H7" s="55"/>
      <c r="I7" s="55"/>
      <c r="J7" s="55"/>
      <c r="K7" s="55"/>
      <c r="N7" s="120"/>
      <c r="O7" s="120"/>
      <c r="P7" s="120"/>
      <c r="Q7" s="120"/>
    </row>
    <row r="8" spans="1:17" ht="5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127" t="s">
        <v>8</v>
      </c>
      <c r="H8" s="127" t="s">
        <v>9</v>
      </c>
      <c r="I8" s="128" t="s">
        <v>81</v>
      </c>
      <c r="J8" s="128" t="s">
        <v>82</v>
      </c>
      <c r="K8" s="128" t="s">
        <v>83</v>
      </c>
      <c r="N8" s="120"/>
      <c r="O8" s="120"/>
      <c r="P8" s="120"/>
      <c r="Q8" s="120"/>
    </row>
    <row r="9" spans="1:17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N9" s="120"/>
      <c r="O9" s="120"/>
      <c r="P9" s="120"/>
      <c r="Q9" s="120"/>
    </row>
    <row r="10" spans="1:17" ht="30">
      <c r="A10" s="129"/>
      <c r="B10" s="12" t="s">
        <v>12</v>
      </c>
      <c r="C10" s="12" t="s">
        <v>10</v>
      </c>
      <c r="D10" s="130" t="s">
        <v>11</v>
      </c>
      <c r="E10" s="131"/>
      <c r="F10" s="132"/>
      <c r="G10" s="132"/>
      <c r="H10" s="132"/>
      <c r="I10" s="132"/>
      <c r="J10" s="133"/>
      <c r="K10" s="133"/>
      <c r="N10" s="120"/>
      <c r="O10" s="120"/>
      <c r="P10" s="120"/>
      <c r="Q10" s="120"/>
    </row>
    <row r="11" spans="1:17" ht="30">
      <c r="A11" s="134">
        <v>1</v>
      </c>
      <c r="B11" s="24" t="s">
        <v>84</v>
      </c>
      <c r="C11" s="24"/>
      <c r="D11" s="19" t="s">
        <v>13</v>
      </c>
      <c r="E11" s="18" t="s">
        <v>14</v>
      </c>
      <c r="F11" s="21">
        <v>1.94</v>
      </c>
      <c r="G11" s="26">
        <v>1468.53</v>
      </c>
      <c r="H11" s="135">
        <v>2848.95</v>
      </c>
      <c r="I11" s="136">
        <f>1.94+1.55</f>
        <v>3.49</v>
      </c>
      <c r="J11" s="136">
        <f aca="true" t="shared" si="0" ref="J11:J19">ROUND(I11*G11,2)</f>
        <v>5125.17</v>
      </c>
      <c r="K11" s="136">
        <f aca="true" t="shared" si="1" ref="K11:K19">J11-H11</f>
        <v>2276.2200000000003</v>
      </c>
      <c r="M11" s="137">
        <f aca="true" t="shared" si="2" ref="M11:M13">"#REF!+#REF!"</f>
        <v>0</v>
      </c>
      <c r="N11" s="138" t="e">
        <f aca="true" t="shared" si="3" ref="N11:N19">J11-M11</f>
        <v>#VALUE!</v>
      </c>
      <c r="O11" s="139"/>
      <c r="P11" s="140"/>
      <c r="Q11" s="120"/>
    </row>
    <row r="12" spans="1:17" ht="30">
      <c r="A12" s="24">
        <v>2</v>
      </c>
      <c r="B12" s="24" t="s">
        <v>85</v>
      </c>
      <c r="C12" s="24"/>
      <c r="D12" s="19" t="s">
        <v>86</v>
      </c>
      <c r="E12" s="18" t="s">
        <v>87</v>
      </c>
      <c r="F12" s="21">
        <v>0.17400000000000002</v>
      </c>
      <c r="G12" s="26">
        <v>10465.39</v>
      </c>
      <c r="H12" s="26">
        <v>1824.43</v>
      </c>
      <c r="I12" s="141">
        <f>0.32+0.15</f>
        <v>0.47</v>
      </c>
      <c r="J12" s="136">
        <f t="shared" si="0"/>
        <v>4918.73</v>
      </c>
      <c r="K12" s="136">
        <f t="shared" si="1"/>
        <v>3094.2999999999993</v>
      </c>
      <c r="M12" s="137">
        <f t="shared" si="2"/>
        <v>0</v>
      </c>
      <c r="N12" s="138" t="e">
        <f t="shared" si="3"/>
        <v>#VALUE!</v>
      </c>
      <c r="O12" s="139"/>
      <c r="P12" s="140"/>
      <c r="Q12" s="120"/>
    </row>
    <row r="13" spans="1:17" ht="30">
      <c r="A13" s="24">
        <v>3</v>
      </c>
      <c r="B13" s="24" t="s">
        <v>88</v>
      </c>
      <c r="C13" s="24"/>
      <c r="D13" s="19" t="s">
        <v>89</v>
      </c>
      <c r="E13" s="18" t="s">
        <v>20</v>
      </c>
      <c r="F13" s="21">
        <v>25</v>
      </c>
      <c r="G13" s="26">
        <v>8.14</v>
      </c>
      <c r="H13" s="26">
        <v>203.5</v>
      </c>
      <c r="I13" s="141">
        <f>42+35</f>
        <v>77</v>
      </c>
      <c r="J13" s="136">
        <f t="shared" si="0"/>
        <v>626.78</v>
      </c>
      <c r="K13" s="136">
        <f t="shared" si="1"/>
        <v>423.28</v>
      </c>
      <c r="M13" s="137">
        <f t="shared" si="2"/>
        <v>0</v>
      </c>
      <c r="N13" s="138" t="e">
        <f t="shared" si="3"/>
        <v>#VALUE!</v>
      </c>
      <c r="O13" s="140"/>
      <c r="P13" s="140"/>
      <c r="Q13" s="120"/>
    </row>
    <row r="14" spans="1:17" ht="30">
      <c r="A14" s="24">
        <v>4</v>
      </c>
      <c r="B14" s="24" t="s">
        <v>90</v>
      </c>
      <c r="C14" s="134"/>
      <c r="D14" s="19" t="s">
        <v>91</v>
      </c>
      <c r="E14" s="18" t="s">
        <v>20</v>
      </c>
      <c r="F14" s="21">
        <v>293.5</v>
      </c>
      <c r="G14" s="26">
        <v>5.02</v>
      </c>
      <c r="H14" s="26">
        <v>1473.37</v>
      </c>
      <c r="I14" s="141">
        <f>293.5+371.45+1344</f>
        <v>2008.95</v>
      </c>
      <c r="J14" s="136">
        <f t="shared" si="0"/>
        <v>10084.93</v>
      </c>
      <c r="K14" s="136">
        <f t="shared" si="1"/>
        <v>8611.560000000001</v>
      </c>
      <c r="M14" s="142">
        <f aca="true" t="shared" si="4" ref="M14:M16">"#REF!"</f>
        <v>0</v>
      </c>
      <c r="N14" s="138" t="e">
        <f t="shared" si="3"/>
        <v>#VALUE!</v>
      </c>
      <c r="O14" s="120"/>
      <c r="P14" s="120"/>
      <c r="Q14" s="120"/>
    </row>
    <row r="15" spans="1:17" ht="30">
      <c r="A15" s="24">
        <v>5</v>
      </c>
      <c r="B15" s="24" t="s">
        <v>90</v>
      </c>
      <c r="C15" s="134"/>
      <c r="D15" s="19" t="s">
        <v>92</v>
      </c>
      <c r="E15" s="18" t="s">
        <v>20</v>
      </c>
      <c r="F15" s="21">
        <v>131.5</v>
      </c>
      <c r="G15" s="26">
        <v>9.62</v>
      </c>
      <c r="H15" s="26">
        <v>1265.03</v>
      </c>
      <c r="I15" s="141">
        <f>131.5+16.89</f>
        <v>148.39</v>
      </c>
      <c r="J15" s="136">
        <f t="shared" si="0"/>
        <v>1427.51</v>
      </c>
      <c r="K15" s="136">
        <f t="shared" si="1"/>
        <v>162.48000000000002</v>
      </c>
      <c r="M15" s="142">
        <f t="shared" si="4"/>
        <v>0</v>
      </c>
      <c r="N15" s="138" t="e">
        <f t="shared" si="3"/>
        <v>#VALUE!</v>
      </c>
      <c r="O15" s="120"/>
      <c r="P15" s="120"/>
      <c r="Q15" s="120"/>
    </row>
    <row r="16" spans="1:17" ht="30">
      <c r="A16" s="24">
        <v>6</v>
      </c>
      <c r="B16" s="24" t="s">
        <v>90</v>
      </c>
      <c r="C16" s="134"/>
      <c r="D16" s="19" t="s">
        <v>93</v>
      </c>
      <c r="E16" s="18" t="s">
        <v>20</v>
      </c>
      <c r="F16" s="21">
        <v>53.25</v>
      </c>
      <c r="G16" s="26">
        <v>3.41</v>
      </c>
      <c r="H16" s="26">
        <v>181.58</v>
      </c>
      <c r="I16" s="141">
        <v>78.25</v>
      </c>
      <c r="J16" s="136">
        <f t="shared" si="0"/>
        <v>266.83</v>
      </c>
      <c r="K16" s="136">
        <f t="shared" si="1"/>
        <v>85.24999999999997</v>
      </c>
      <c r="M16" s="142">
        <f t="shared" si="4"/>
        <v>0</v>
      </c>
      <c r="N16" s="138" t="e">
        <f t="shared" si="3"/>
        <v>#VALUE!</v>
      </c>
      <c r="O16" s="120"/>
      <c r="P16" s="120"/>
      <c r="Q16" s="120"/>
    </row>
    <row r="17" spans="1:17" ht="30">
      <c r="A17" s="24">
        <v>7</v>
      </c>
      <c r="B17" s="134" t="s">
        <v>90</v>
      </c>
      <c r="C17" s="134"/>
      <c r="D17" s="19" t="s">
        <v>94</v>
      </c>
      <c r="E17" s="18" t="s">
        <v>68</v>
      </c>
      <c r="F17" s="21">
        <v>2</v>
      </c>
      <c r="G17" s="26">
        <v>15.12</v>
      </c>
      <c r="H17" s="26">
        <v>30.24</v>
      </c>
      <c r="I17" s="141">
        <f>2+1</f>
        <v>3</v>
      </c>
      <c r="J17" s="136">
        <f t="shared" si="0"/>
        <v>45.36</v>
      </c>
      <c r="K17" s="136">
        <f t="shared" si="1"/>
        <v>15.120000000000001</v>
      </c>
      <c r="M17" s="137">
        <f aca="true" t="shared" si="5" ref="M17:M19">"#REF!+#REF!"</f>
        <v>0</v>
      </c>
      <c r="N17" s="138" t="e">
        <f t="shared" si="3"/>
        <v>#VALUE!</v>
      </c>
      <c r="O17" s="140"/>
      <c r="P17" s="140"/>
      <c r="Q17" s="120"/>
    </row>
    <row r="18" spans="1:17" ht="30">
      <c r="A18" s="24">
        <v>8</v>
      </c>
      <c r="B18" s="134" t="s">
        <v>90</v>
      </c>
      <c r="C18" s="134"/>
      <c r="D18" s="19" t="s">
        <v>95</v>
      </c>
      <c r="E18" s="18" t="s">
        <v>96</v>
      </c>
      <c r="F18" s="21">
        <v>13</v>
      </c>
      <c r="G18" s="26">
        <v>9.3</v>
      </c>
      <c r="H18" s="26">
        <v>120.9</v>
      </c>
      <c r="I18" s="141">
        <f>13+1</f>
        <v>14</v>
      </c>
      <c r="J18" s="136">
        <f t="shared" si="0"/>
        <v>130.2</v>
      </c>
      <c r="K18" s="136">
        <f t="shared" si="1"/>
        <v>9.299999999999983</v>
      </c>
      <c r="M18" s="137">
        <f t="shared" si="5"/>
        <v>0</v>
      </c>
      <c r="N18" s="138" t="e">
        <f t="shared" si="3"/>
        <v>#VALUE!</v>
      </c>
      <c r="O18" s="140"/>
      <c r="P18" s="140"/>
      <c r="Q18" s="120"/>
    </row>
    <row r="19" spans="1:17" ht="30">
      <c r="A19" s="24">
        <v>9</v>
      </c>
      <c r="B19" s="134" t="s">
        <v>88</v>
      </c>
      <c r="C19" s="134"/>
      <c r="D19" s="19" t="s">
        <v>97</v>
      </c>
      <c r="E19" s="18" t="s">
        <v>20</v>
      </c>
      <c r="F19" s="21">
        <v>8147</v>
      </c>
      <c r="G19" s="26">
        <v>1.97</v>
      </c>
      <c r="H19" s="26">
        <v>16049.59</v>
      </c>
      <c r="I19" s="136">
        <f>5.2*F11*1000+6355</f>
        <v>16443</v>
      </c>
      <c r="J19" s="136">
        <f t="shared" si="0"/>
        <v>32392.71</v>
      </c>
      <c r="K19" s="136">
        <f t="shared" si="1"/>
        <v>16343.119999999999</v>
      </c>
      <c r="M19" s="137">
        <f t="shared" si="5"/>
        <v>0</v>
      </c>
      <c r="N19" s="138" t="e">
        <f t="shared" si="3"/>
        <v>#VALUE!</v>
      </c>
      <c r="O19" s="140"/>
      <c r="P19" s="140"/>
      <c r="Q19" s="120"/>
    </row>
    <row r="20" spans="1:17" ht="15" customHeight="1">
      <c r="A20" s="143"/>
      <c r="B20" s="144"/>
      <c r="C20" s="144"/>
      <c r="D20" s="145" t="s">
        <v>21</v>
      </c>
      <c r="E20" s="145"/>
      <c r="F20" s="145"/>
      <c r="G20" s="145"/>
      <c r="H20" s="146">
        <f>SUM(H11:H19)</f>
        <v>23997.59</v>
      </c>
      <c r="I20" s="147"/>
      <c r="J20" s="146">
        <f>SUM(J11:J19)</f>
        <v>55018.22</v>
      </c>
      <c r="K20" s="146">
        <f>SUM(K11:K19)</f>
        <v>31020.629999999997</v>
      </c>
      <c r="N20" s="138"/>
      <c r="O20" s="139"/>
      <c r="P20" s="140"/>
      <c r="Q20" s="120"/>
    </row>
    <row r="21" spans="1:17" ht="30">
      <c r="A21" s="148"/>
      <c r="B21" s="149" t="s">
        <v>98</v>
      </c>
      <c r="C21" s="149" t="s">
        <v>22</v>
      </c>
      <c r="D21" s="150" t="s">
        <v>23</v>
      </c>
      <c r="E21" s="151"/>
      <c r="F21" s="152"/>
      <c r="G21" s="152"/>
      <c r="H21" s="152"/>
      <c r="I21" s="153"/>
      <c r="J21" s="153"/>
      <c r="K21" s="153"/>
      <c r="N21" s="138">
        <f aca="true" t="shared" si="6" ref="N21:N26">J21-M21</f>
        <v>0</v>
      </c>
      <c r="O21" s="139"/>
      <c r="P21" s="140"/>
      <c r="Q21" s="120"/>
    </row>
    <row r="22" spans="1:17" ht="38.25">
      <c r="A22" s="154">
        <v>10</v>
      </c>
      <c r="B22" s="134" t="s">
        <v>99</v>
      </c>
      <c r="C22" s="18"/>
      <c r="D22" s="155" t="s">
        <v>100</v>
      </c>
      <c r="E22" s="18" t="s">
        <v>20</v>
      </c>
      <c r="F22" s="18">
        <v>2425.5</v>
      </c>
      <c r="G22" s="26">
        <v>1.52</v>
      </c>
      <c r="H22" s="26">
        <v>3686.76</v>
      </c>
      <c r="I22" s="141">
        <f>2425.5+3410</f>
        <v>5835.5</v>
      </c>
      <c r="J22" s="136">
        <f aca="true" t="shared" si="7" ref="J22:J26">ROUND(I22*G22,2)</f>
        <v>8869.96</v>
      </c>
      <c r="K22" s="136">
        <f aca="true" t="shared" si="8" ref="K22:K26">J22-H22</f>
        <v>5183.199999999999</v>
      </c>
      <c r="M22" s="137">
        <f>"#REF!+#REF!"</f>
        <v>0</v>
      </c>
      <c r="N22" s="138" t="e">
        <f t="shared" si="6"/>
        <v>#VALUE!</v>
      </c>
      <c r="O22" s="140"/>
      <c r="P22" s="140"/>
      <c r="Q22" s="120"/>
    </row>
    <row r="23" spans="1:17" ht="30">
      <c r="A23" s="154">
        <v>11</v>
      </c>
      <c r="B23" s="134" t="s">
        <v>99</v>
      </c>
      <c r="C23" s="18"/>
      <c r="D23" s="155" t="s">
        <v>101</v>
      </c>
      <c r="E23" s="18" t="s">
        <v>20</v>
      </c>
      <c r="F23" s="18">
        <v>1248</v>
      </c>
      <c r="G23" s="26">
        <v>4.83</v>
      </c>
      <c r="H23" s="26">
        <v>6027.84</v>
      </c>
      <c r="I23" s="136">
        <f>1248+12</f>
        <v>1260</v>
      </c>
      <c r="J23" s="136">
        <f t="shared" si="7"/>
        <v>6085.8</v>
      </c>
      <c r="K23" s="136">
        <f t="shared" si="8"/>
        <v>57.960000000000036</v>
      </c>
      <c r="M23" s="142">
        <f aca="true" t="shared" si="9" ref="M23:M25">"#REF!"</f>
        <v>0</v>
      </c>
      <c r="N23" s="138" t="e">
        <f t="shared" si="6"/>
        <v>#VALUE!</v>
      </c>
      <c r="O23" s="120"/>
      <c r="P23" s="120"/>
      <c r="Q23" s="120"/>
    </row>
    <row r="24" spans="1:17" ht="30">
      <c r="A24" s="156">
        <v>12</v>
      </c>
      <c r="B24" s="134" t="s">
        <v>99</v>
      </c>
      <c r="C24" s="18"/>
      <c r="D24" s="155" t="s">
        <v>102</v>
      </c>
      <c r="E24" s="18" t="s">
        <v>20</v>
      </c>
      <c r="F24" s="18">
        <v>90</v>
      </c>
      <c r="G24" s="26">
        <v>4.83</v>
      </c>
      <c r="H24" s="26">
        <v>434.7</v>
      </c>
      <c r="I24" s="136">
        <v>0</v>
      </c>
      <c r="J24" s="136">
        <f t="shared" si="7"/>
        <v>0</v>
      </c>
      <c r="K24" s="136">
        <f t="shared" si="8"/>
        <v>-434.7</v>
      </c>
      <c r="M24" s="142">
        <f t="shared" si="9"/>
        <v>0</v>
      </c>
      <c r="N24" s="138" t="e">
        <f t="shared" si="6"/>
        <v>#VALUE!</v>
      </c>
      <c r="O24" s="120"/>
      <c r="P24" s="120"/>
      <c r="Q24" s="120"/>
    </row>
    <row r="25" spans="1:17" ht="30">
      <c r="A25" s="134">
        <v>13</v>
      </c>
      <c r="B25" s="134" t="s">
        <v>99</v>
      </c>
      <c r="C25" s="18"/>
      <c r="D25" s="155" t="s">
        <v>103</v>
      </c>
      <c r="E25" s="18" t="s">
        <v>20</v>
      </c>
      <c r="F25" s="18">
        <v>1538</v>
      </c>
      <c r="G25" s="157">
        <v>6.43</v>
      </c>
      <c r="H25" s="26">
        <v>9889.34</v>
      </c>
      <c r="I25" s="136">
        <f>130+200+132.3</f>
        <v>462.3</v>
      </c>
      <c r="J25" s="136">
        <f t="shared" si="7"/>
        <v>2972.59</v>
      </c>
      <c r="K25" s="136">
        <f t="shared" si="8"/>
        <v>-6916.75</v>
      </c>
      <c r="M25" s="142">
        <f t="shared" si="9"/>
        <v>0</v>
      </c>
      <c r="N25" s="138" t="e">
        <f t="shared" si="6"/>
        <v>#VALUE!</v>
      </c>
      <c r="O25" s="120"/>
      <c r="P25" s="120"/>
      <c r="Q25" s="120"/>
    </row>
    <row r="26" spans="1:17" ht="30">
      <c r="A26" s="134">
        <v>14</v>
      </c>
      <c r="B26" s="134" t="s">
        <v>99</v>
      </c>
      <c r="C26" s="18"/>
      <c r="D26" s="155" t="s">
        <v>104</v>
      </c>
      <c r="E26" s="18" t="s">
        <v>105</v>
      </c>
      <c r="F26" s="18">
        <v>520.2</v>
      </c>
      <c r="G26" s="26">
        <v>14.71</v>
      </c>
      <c r="H26" s="26">
        <v>7652.14</v>
      </c>
      <c r="I26" s="136">
        <f>520.2+157.82</f>
        <v>678.02</v>
      </c>
      <c r="J26" s="136">
        <f t="shared" si="7"/>
        <v>9973.67</v>
      </c>
      <c r="K26" s="136">
        <f t="shared" si="8"/>
        <v>2321.5299999999997</v>
      </c>
      <c r="M26" s="137">
        <f>"#REF!+#REF!"</f>
        <v>0</v>
      </c>
      <c r="N26" s="138" t="e">
        <f t="shared" si="6"/>
        <v>#VALUE!</v>
      </c>
      <c r="O26" s="120"/>
      <c r="P26" s="120"/>
      <c r="Q26" s="120"/>
    </row>
    <row r="27" spans="1:17" ht="15" customHeight="1">
      <c r="A27" s="143"/>
      <c r="B27" s="144"/>
      <c r="C27" s="144"/>
      <c r="D27" s="145" t="s">
        <v>28</v>
      </c>
      <c r="E27" s="145"/>
      <c r="F27" s="145"/>
      <c r="G27" s="145"/>
      <c r="H27" s="158">
        <f>SUM(H22:H26)</f>
        <v>27690.78</v>
      </c>
      <c r="I27" s="147"/>
      <c r="J27" s="158">
        <f>SUM(J22:J26)</f>
        <v>27902.019999999997</v>
      </c>
      <c r="K27" s="158">
        <f>SUM(K22:K26)</f>
        <v>211.24</v>
      </c>
      <c r="N27" s="138"/>
      <c r="O27" s="120"/>
      <c r="P27" s="120"/>
      <c r="Q27" s="120"/>
    </row>
    <row r="28" spans="1:17" ht="30">
      <c r="A28" s="159"/>
      <c r="B28" s="12" t="s">
        <v>106</v>
      </c>
      <c r="C28" s="12" t="s">
        <v>57</v>
      </c>
      <c r="D28" s="160" t="s">
        <v>58</v>
      </c>
      <c r="E28" s="161"/>
      <c r="F28" s="162"/>
      <c r="G28" s="162"/>
      <c r="H28" s="162"/>
      <c r="I28" s="153"/>
      <c r="J28" s="153"/>
      <c r="K28" s="153"/>
      <c r="N28" s="138">
        <f aca="true" t="shared" si="10" ref="N28:N29">J28-M28</f>
        <v>0</v>
      </c>
      <c r="O28" s="120"/>
      <c r="P28" s="120"/>
      <c r="Q28" s="120"/>
    </row>
    <row r="29" spans="1:17" ht="30">
      <c r="A29" s="163">
        <v>15</v>
      </c>
      <c r="B29" s="134" t="s">
        <v>107</v>
      </c>
      <c r="C29" s="18"/>
      <c r="D29" s="19" t="s">
        <v>108</v>
      </c>
      <c r="E29" s="18" t="s">
        <v>41</v>
      </c>
      <c r="F29" s="18">
        <v>22</v>
      </c>
      <c r="G29" s="26">
        <v>151.17</v>
      </c>
      <c r="H29" s="26">
        <v>3325.74</v>
      </c>
      <c r="I29" s="136">
        <v>22</v>
      </c>
      <c r="J29" s="136">
        <f>ROUND(I29*G29,2)</f>
        <v>3325.74</v>
      </c>
      <c r="K29" s="136">
        <f aca="true" t="shared" si="11" ref="K29:K30">J29-H29</f>
        <v>0</v>
      </c>
      <c r="M29" s="142">
        <f>"#REF!"</f>
        <v>0</v>
      </c>
      <c r="N29" s="138" t="e">
        <f t="shared" si="10"/>
        <v>#VALUE!</v>
      </c>
      <c r="O29" s="120"/>
      <c r="P29" s="120"/>
      <c r="Q29" s="120"/>
    </row>
    <row r="30" spans="1:17" ht="15" customHeight="1">
      <c r="A30" s="143"/>
      <c r="B30" s="144"/>
      <c r="C30" s="144"/>
      <c r="D30" s="145" t="s">
        <v>62</v>
      </c>
      <c r="E30" s="145"/>
      <c r="F30" s="145"/>
      <c r="G30" s="145"/>
      <c r="H30" s="158">
        <f>H29</f>
        <v>3325.74</v>
      </c>
      <c r="I30" s="147"/>
      <c r="J30" s="164">
        <f>J29</f>
        <v>3325.74</v>
      </c>
      <c r="K30" s="164">
        <f t="shared" si="11"/>
        <v>0</v>
      </c>
      <c r="N30" s="138"/>
      <c r="O30" s="120"/>
      <c r="P30" s="120"/>
      <c r="Q30" s="120"/>
    </row>
    <row r="31" spans="1:17" ht="30">
      <c r="A31" s="129"/>
      <c r="B31" s="37" t="s">
        <v>109</v>
      </c>
      <c r="C31" s="12" t="s">
        <v>29</v>
      </c>
      <c r="D31" s="165" t="s">
        <v>30</v>
      </c>
      <c r="E31" s="131"/>
      <c r="F31" s="166"/>
      <c r="G31" s="166"/>
      <c r="H31" s="166"/>
      <c r="I31" s="153"/>
      <c r="J31" s="153"/>
      <c r="K31" s="153"/>
      <c r="N31" s="138">
        <f aca="true" t="shared" si="12" ref="N31:N40">J31-M31</f>
        <v>0</v>
      </c>
      <c r="O31" s="120"/>
      <c r="P31" s="120"/>
      <c r="Q31" s="120"/>
    </row>
    <row r="32" spans="1:17" ht="30">
      <c r="A32" s="24">
        <v>16</v>
      </c>
      <c r="B32" s="134" t="s">
        <v>24</v>
      </c>
      <c r="C32" s="167"/>
      <c r="D32" s="19" t="s">
        <v>110</v>
      </c>
      <c r="E32" s="18" t="s">
        <v>20</v>
      </c>
      <c r="F32" s="18">
        <v>1156.5</v>
      </c>
      <c r="G32" s="26">
        <v>0.12</v>
      </c>
      <c r="H32" s="26">
        <v>138.78</v>
      </c>
      <c r="I32" s="136">
        <f>1156.5+350.7</f>
        <v>1507.2</v>
      </c>
      <c r="J32" s="136">
        <f aca="true" t="shared" si="13" ref="J32:J40">ROUND(I32*G32,2)</f>
        <v>180.86</v>
      </c>
      <c r="K32" s="136">
        <f aca="true" t="shared" si="14" ref="K32:K40">J32-H32</f>
        <v>42.08000000000001</v>
      </c>
      <c r="M32" s="137">
        <f>"#REF!+#REF!"</f>
        <v>0</v>
      </c>
      <c r="N32" s="138" t="e">
        <f t="shared" si="12"/>
        <v>#VALUE!</v>
      </c>
      <c r="O32" s="139"/>
      <c r="P32" s="140"/>
      <c r="Q32" s="120"/>
    </row>
    <row r="33" spans="1:17" ht="30">
      <c r="A33" s="24">
        <v>17</v>
      </c>
      <c r="B33" s="134" t="s">
        <v>24</v>
      </c>
      <c r="C33" s="167"/>
      <c r="D33" s="19" t="s">
        <v>111</v>
      </c>
      <c r="E33" s="18" t="s">
        <v>20</v>
      </c>
      <c r="F33" s="18">
        <v>1248</v>
      </c>
      <c r="G33" s="157">
        <v>0.12</v>
      </c>
      <c r="H33" s="26">
        <v>149.76</v>
      </c>
      <c r="I33" s="136">
        <v>1248</v>
      </c>
      <c r="J33" s="136">
        <f t="shared" si="13"/>
        <v>149.76</v>
      </c>
      <c r="K33" s="136">
        <f t="shared" si="14"/>
        <v>0</v>
      </c>
      <c r="M33" s="142">
        <f>"#REF!"</f>
        <v>0</v>
      </c>
      <c r="N33" s="138" t="e">
        <f t="shared" si="12"/>
        <v>#VALUE!</v>
      </c>
      <c r="O33" s="140"/>
      <c r="P33" s="140"/>
      <c r="Q33" s="120"/>
    </row>
    <row r="34" spans="1:17" ht="30">
      <c r="A34" s="24">
        <v>18</v>
      </c>
      <c r="B34" s="134" t="s">
        <v>24</v>
      </c>
      <c r="C34" s="167"/>
      <c r="D34" s="19" t="s">
        <v>112</v>
      </c>
      <c r="E34" s="18" t="s">
        <v>20</v>
      </c>
      <c r="F34" s="18">
        <v>1538</v>
      </c>
      <c r="G34" s="157">
        <v>0.12</v>
      </c>
      <c r="H34" s="26">
        <v>184.56</v>
      </c>
      <c r="I34" s="136">
        <f>130+200+132.3+1085</f>
        <v>1547.3</v>
      </c>
      <c r="J34" s="136">
        <f t="shared" si="13"/>
        <v>185.68</v>
      </c>
      <c r="K34" s="136">
        <f t="shared" si="14"/>
        <v>1.12</v>
      </c>
      <c r="M34" s="137">
        <f aca="true" t="shared" si="15" ref="M34:M35">"#REF!+#REF!"</f>
        <v>0</v>
      </c>
      <c r="N34" s="138" t="e">
        <f t="shared" si="12"/>
        <v>#VALUE!</v>
      </c>
      <c r="O34" s="140"/>
      <c r="P34" s="140"/>
      <c r="Q34" s="120"/>
    </row>
    <row r="35" spans="1:17" ht="30">
      <c r="A35" s="24">
        <v>19</v>
      </c>
      <c r="B35" s="24" t="s">
        <v>113</v>
      </c>
      <c r="C35" s="167"/>
      <c r="D35" s="19" t="s">
        <v>114</v>
      </c>
      <c r="E35" s="18" t="s">
        <v>20</v>
      </c>
      <c r="F35" s="18">
        <v>1156.5</v>
      </c>
      <c r="G35" s="157">
        <v>8.92</v>
      </c>
      <c r="H35" s="26">
        <v>10315.98</v>
      </c>
      <c r="I35" s="136">
        <f>1156.5+350.7</f>
        <v>1507.2</v>
      </c>
      <c r="J35" s="136">
        <f t="shared" si="13"/>
        <v>13444.22</v>
      </c>
      <c r="K35" s="136">
        <f t="shared" si="14"/>
        <v>3128.24</v>
      </c>
      <c r="M35" s="137">
        <f t="shared" si="15"/>
        <v>0</v>
      </c>
      <c r="N35" s="138" t="e">
        <f t="shared" si="12"/>
        <v>#VALUE!</v>
      </c>
      <c r="O35" s="139"/>
      <c r="P35" s="140"/>
      <c r="Q35" s="120"/>
    </row>
    <row r="36" spans="1:17" ht="30">
      <c r="A36" s="24">
        <v>20</v>
      </c>
      <c r="B36" s="24" t="s">
        <v>113</v>
      </c>
      <c r="C36" s="167"/>
      <c r="D36" s="19" t="s">
        <v>115</v>
      </c>
      <c r="E36" s="18" t="s">
        <v>20</v>
      </c>
      <c r="F36" s="18">
        <v>1538</v>
      </c>
      <c r="G36" s="157">
        <v>10.12</v>
      </c>
      <c r="H36" s="26">
        <v>15564.56</v>
      </c>
      <c r="I36" s="136">
        <f>130+200+132.3</f>
        <v>462.3</v>
      </c>
      <c r="J36" s="136">
        <f t="shared" si="13"/>
        <v>4678.48</v>
      </c>
      <c r="K36" s="136">
        <f t="shared" si="14"/>
        <v>-10886.08</v>
      </c>
      <c r="M36" s="142">
        <f aca="true" t="shared" si="16" ref="M36:M37">"#REF!"</f>
        <v>0</v>
      </c>
      <c r="N36" s="138" t="e">
        <f t="shared" si="12"/>
        <v>#VALUE!</v>
      </c>
      <c r="O36" s="140"/>
      <c r="P36" s="140"/>
      <c r="Q36" s="120"/>
    </row>
    <row r="37" spans="1:17" ht="30">
      <c r="A37" s="24">
        <v>21</v>
      </c>
      <c r="B37" s="168" t="s">
        <v>116</v>
      </c>
      <c r="C37" s="167"/>
      <c r="D37" s="19" t="s">
        <v>117</v>
      </c>
      <c r="E37" s="18" t="s">
        <v>20</v>
      </c>
      <c r="F37" s="18">
        <v>960</v>
      </c>
      <c r="G37" s="157">
        <v>5.5</v>
      </c>
      <c r="H37" s="26">
        <v>5280</v>
      </c>
      <c r="I37" s="136">
        <f>972</f>
        <v>972</v>
      </c>
      <c r="J37" s="136">
        <f t="shared" si="13"/>
        <v>5346</v>
      </c>
      <c r="K37" s="136">
        <f t="shared" si="14"/>
        <v>66</v>
      </c>
      <c r="M37" s="142">
        <f t="shared" si="16"/>
        <v>0</v>
      </c>
      <c r="N37" s="138" t="e">
        <f t="shared" si="12"/>
        <v>#VALUE!</v>
      </c>
      <c r="O37" s="120"/>
      <c r="P37" s="120"/>
      <c r="Q37" s="120"/>
    </row>
    <row r="38" spans="1:17" ht="30">
      <c r="A38" s="24">
        <v>22</v>
      </c>
      <c r="B38" s="24" t="s">
        <v>118</v>
      </c>
      <c r="C38" s="167"/>
      <c r="D38" s="19" t="s">
        <v>119</v>
      </c>
      <c r="E38" s="18" t="s">
        <v>20</v>
      </c>
      <c r="F38" s="18">
        <v>1156.5</v>
      </c>
      <c r="G38" s="157">
        <v>22.47</v>
      </c>
      <c r="H38" s="26">
        <v>25986.56</v>
      </c>
      <c r="I38" s="136">
        <f>1156.5+350.7</f>
        <v>1507.2</v>
      </c>
      <c r="J38" s="136">
        <f t="shared" si="13"/>
        <v>33866.78</v>
      </c>
      <c r="K38" s="136">
        <f t="shared" si="14"/>
        <v>7880.2199999999975</v>
      </c>
      <c r="M38" s="137">
        <f aca="true" t="shared" si="17" ref="M38:M40">"#REF!+#REF!"</f>
        <v>0</v>
      </c>
      <c r="N38" s="169" t="e">
        <f t="shared" si="12"/>
        <v>#VALUE!</v>
      </c>
      <c r="O38" s="170"/>
      <c r="P38" s="120"/>
      <c r="Q38" s="170"/>
    </row>
    <row r="39" spans="1:17" ht="30">
      <c r="A39" s="24">
        <v>23</v>
      </c>
      <c r="B39" s="24" t="s">
        <v>118</v>
      </c>
      <c r="C39" s="167"/>
      <c r="D39" s="19" t="s">
        <v>120</v>
      </c>
      <c r="E39" s="18" t="s">
        <v>20</v>
      </c>
      <c r="F39" s="18">
        <v>1538</v>
      </c>
      <c r="G39" s="157">
        <v>23.26</v>
      </c>
      <c r="H39" s="26">
        <v>35773.88</v>
      </c>
      <c r="I39" s="136">
        <f>130+200+132+792.99-38.69</f>
        <v>1216.3</v>
      </c>
      <c r="J39" s="136">
        <f t="shared" si="13"/>
        <v>28291.14</v>
      </c>
      <c r="K39" s="136">
        <f t="shared" si="14"/>
        <v>-7482.739999999998</v>
      </c>
      <c r="M39" s="137">
        <f t="shared" si="17"/>
        <v>0</v>
      </c>
      <c r="N39" s="138" t="e">
        <f t="shared" si="12"/>
        <v>#VALUE!</v>
      </c>
      <c r="O39" s="140"/>
      <c r="P39" s="140"/>
      <c r="Q39" s="120"/>
    </row>
    <row r="40" spans="1:17" ht="30">
      <c r="A40" s="24">
        <v>24</v>
      </c>
      <c r="B40" s="24" t="s">
        <v>118</v>
      </c>
      <c r="C40" s="167"/>
      <c r="D40" s="19" t="s">
        <v>121</v>
      </c>
      <c r="E40" s="18" t="s">
        <v>20</v>
      </c>
      <c r="F40" s="18">
        <v>2425.5</v>
      </c>
      <c r="G40" s="26">
        <v>3.02</v>
      </c>
      <c r="H40" s="26">
        <v>7325.01</v>
      </c>
      <c r="I40" s="136">
        <f>2425.5+2325</f>
        <v>4750.5</v>
      </c>
      <c r="J40" s="136">
        <f t="shared" si="13"/>
        <v>14346.51</v>
      </c>
      <c r="K40" s="136">
        <f t="shared" si="14"/>
        <v>7021.5</v>
      </c>
      <c r="M40" s="137">
        <f t="shared" si="17"/>
        <v>0</v>
      </c>
      <c r="N40" s="138" t="e">
        <f t="shared" si="12"/>
        <v>#VALUE!</v>
      </c>
      <c r="O40" s="120"/>
      <c r="P40" s="120"/>
      <c r="Q40" s="120"/>
    </row>
    <row r="41" spans="1:17" ht="15" customHeight="1">
      <c r="A41" s="143"/>
      <c r="B41" s="144"/>
      <c r="C41" s="144"/>
      <c r="D41" s="145" t="s">
        <v>36</v>
      </c>
      <c r="E41" s="145"/>
      <c r="F41" s="145"/>
      <c r="G41" s="145"/>
      <c r="H41" s="158">
        <f>SUM(H32:H40)</f>
        <v>100719.09</v>
      </c>
      <c r="I41" s="147"/>
      <c r="J41" s="158">
        <f>SUM(J32:J40)</f>
        <v>100489.43</v>
      </c>
      <c r="K41" s="158">
        <f>SUM(K32:K40)</f>
        <v>-229.66000000000068</v>
      </c>
      <c r="N41" s="138"/>
      <c r="O41" s="120"/>
      <c r="P41" s="120"/>
      <c r="Q41" s="120"/>
    </row>
    <row r="42" spans="1:17" ht="30">
      <c r="A42" s="129"/>
      <c r="B42" s="12" t="s">
        <v>122</v>
      </c>
      <c r="C42" s="12" t="s">
        <v>37</v>
      </c>
      <c r="D42" s="130" t="s">
        <v>38</v>
      </c>
      <c r="E42" s="131"/>
      <c r="F42" s="166"/>
      <c r="G42" s="166"/>
      <c r="H42" s="171"/>
      <c r="I42" s="153"/>
      <c r="J42" s="153"/>
      <c r="K42" s="153"/>
      <c r="N42" s="138">
        <f aca="true" t="shared" si="18" ref="N42:N50">J42-M42</f>
        <v>0</v>
      </c>
      <c r="O42" s="120"/>
      <c r="P42" s="120"/>
      <c r="Q42" s="120"/>
    </row>
    <row r="43" spans="1:17" ht="30">
      <c r="A43" s="24">
        <v>25</v>
      </c>
      <c r="B43" s="168" t="s">
        <v>123</v>
      </c>
      <c r="C43" s="167"/>
      <c r="D43" s="19" t="s">
        <v>124</v>
      </c>
      <c r="E43" s="18" t="s">
        <v>41</v>
      </c>
      <c r="F43" s="18">
        <v>960</v>
      </c>
      <c r="G43" s="26">
        <v>13.28</v>
      </c>
      <c r="H43" s="26">
        <v>12748.8</v>
      </c>
      <c r="I43" s="136">
        <v>960</v>
      </c>
      <c r="J43" s="136">
        <f aca="true" t="shared" si="19" ref="J43:J50">ROUND(I43*G43,2)</f>
        <v>12748.8</v>
      </c>
      <c r="K43" s="136">
        <f aca="true" t="shared" si="20" ref="K43:K50">J43-H43</f>
        <v>0</v>
      </c>
      <c r="N43" s="138">
        <f t="shared" si="18"/>
        <v>12748.8</v>
      </c>
      <c r="O43" s="120"/>
      <c r="P43" s="120"/>
      <c r="Q43" s="120"/>
    </row>
    <row r="44" spans="1:17" ht="30">
      <c r="A44" s="24">
        <v>26</v>
      </c>
      <c r="B44" s="168" t="s">
        <v>39</v>
      </c>
      <c r="C44" s="167"/>
      <c r="D44" s="19" t="s">
        <v>125</v>
      </c>
      <c r="E44" s="18" t="s">
        <v>41</v>
      </c>
      <c r="F44" s="18">
        <v>1039.2</v>
      </c>
      <c r="G44" s="26">
        <v>43.11</v>
      </c>
      <c r="H44" s="26">
        <v>44799.91</v>
      </c>
      <c r="I44" s="136">
        <f>1039.2+15</f>
        <v>1054.2</v>
      </c>
      <c r="J44" s="136">
        <f t="shared" si="19"/>
        <v>45446.56</v>
      </c>
      <c r="K44" s="136">
        <f t="shared" si="20"/>
        <v>646.65</v>
      </c>
      <c r="N44" s="138">
        <f t="shared" si="18"/>
        <v>45446.56</v>
      </c>
      <c r="O44" s="120"/>
      <c r="P44" s="120"/>
      <c r="Q44" s="120"/>
    </row>
    <row r="45" spans="1:17" ht="30">
      <c r="A45" s="24">
        <v>27</v>
      </c>
      <c r="B45" s="168" t="s">
        <v>126</v>
      </c>
      <c r="C45" s="167"/>
      <c r="D45" s="19" t="s">
        <v>127</v>
      </c>
      <c r="E45" s="18" t="s">
        <v>20</v>
      </c>
      <c r="F45" s="18">
        <v>960</v>
      </c>
      <c r="G45" s="26">
        <v>46.72</v>
      </c>
      <c r="H45" s="26">
        <v>44851.2</v>
      </c>
      <c r="I45" s="136">
        <f>960+12</f>
        <v>972</v>
      </c>
      <c r="J45" s="136">
        <f t="shared" si="19"/>
        <v>45411.84</v>
      </c>
      <c r="K45" s="136">
        <f t="shared" si="20"/>
        <v>560.6399999999994</v>
      </c>
      <c r="N45" s="138">
        <f t="shared" si="18"/>
        <v>45411.84</v>
      </c>
      <c r="O45" s="120"/>
      <c r="P45" s="120"/>
      <c r="Q45" s="120"/>
    </row>
    <row r="46" spans="1:17" ht="30">
      <c r="A46" s="134">
        <v>28</v>
      </c>
      <c r="B46" s="134" t="s">
        <v>128</v>
      </c>
      <c r="C46" s="167"/>
      <c r="D46" s="19" t="s">
        <v>129</v>
      </c>
      <c r="E46" s="18" t="s">
        <v>20</v>
      </c>
      <c r="F46" s="18">
        <v>1156.5</v>
      </c>
      <c r="G46" s="26">
        <v>25.92</v>
      </c>
      <c r="H46" s="26">
        <v>29976.48</v>
      </c>
      <c r="I46" s="136">
        <f>1156.5+350.7</f>
        <v>1507.2</v>
      </c>
      <c r="J46" s="136">
        <f t="shared" si="19"/>
        <v>39066.62</v>
      </c>
      <c r="K46" s="136">
        <f t="shared" si="20"/>
        <v>9090.140000000003</v>
      </c>
      <c r="N46" s="138">
        <f t="shared" si="18"/>
        <v>39066.62</v>
      </c>
      <c r="O46" s="120"/>
      <c r="P46" s="120"/>
      <c r="Q46" s="120"/>
    </row>
    <row r="47" spans="1:17" ht="30">
      <c r="A47" s="172">
        <v>29</v>
      </c>
      <c r="B47" s="24" t="s">
        <v>128</v>
      </c>
      <c r="C47" s="167"/>
      <c r="D47" s="19" t="s">
        <v>130</v>
      </c>
      <c r="E47" s="18" t="s">
        <v>20</v>
      </c>
      <c r="F47" s="18">
        <v>9700</v>
      </c>
      <c r="G47" s="26">
        <v>13.77</v>
      </c>
      <c r="H47" s="26">
        <v>133569</v>
      </c>
      <c r="I47" s="136">
        <f aca="true" t="shared" si="21" ref="I47:I48">9700+7285</f>
        <v>16985</v>
      </c>
      <c r="J47" s="136">
        <f t="shared" si="19"/>
        <v>233883.45</v>
      </c>
      <c r="K47" s="136">
        <f t="shared" si="20"/>
        <v>100314.45000000001</v>
      </c>
      <c r="N47" s="138">
        <f t="shared" si="18"/>
        <v>233883.45</v>
      </c>
      <c r="O47" s="120"/>
      <c r="P47" s="120"/>
      <c r="Q47" s="120"/>
    </row>
    <row r="48" spans="1:17" ht="30">
      <c r="A48" s="172">
        <v>30</v>
      </c>
      <c r="B48" s="134" t="s">
        <v>128</v>
      </c>
      <c r="C48" s="167"/>
      <c r="D48" s="19" t="s">
        <v>131</v>
      </c>
      <c r="E48" s="18" t="s">
        <v>20</v>
      </c>
      <c r="F48" s="18">
        <v>9700</v>
      </c>
      <c r="G48" s="26">
        <v>24.9</v>
      </c>
      <c r="H48" s="26">
        <v>241530</v>
      </c>
      <c r="I48" s="136">
        <f t="shared" si="21"/>
        <v>16985</v>
      </c>
      <c r="J48" s="136">
        <f t="shared" si="19"/>
        <v>422926.5</v>
      </c>
      <c r="K48" s="136">
        <f t="shared" si="20"/>
        <v>181396.5</v>
      </c>
      <c r="N48" s="138">
        <f t="shared" si="18"/>
        <v>422926.5</v>
      </c>
      <c r="O48" s="140"/>
      <c r="P48" s="140"/>
      <c r="Q48" s="120"/>
    </row>
    <row r="49" spans="1:17" ht="30">
      <c r="A49" s="172">
        <v>31</v>
      </c>
      <c r="B49" s="173" t="s">
        <v>132</v>
      </c>
      <c r="C49" s="167"/>
      <c r="D49" s="19" t="s">
        <v>133</v>
      </c>
      <c r="E49" s="18" t="s">
        <v>20</v>
      </c>
      <c r="F49" s="18">
        <v>3874</v>
      </c>
      <c r="G49" s="26">
        <v>8.14</v>
      </c>
      <c r="H49" s="26">
        <v>31534.36</v>
      </c>
      <c r="I49" s="136">
        <v>0</v>
      </c>
      <c r="J49" s="136">
        <f t="shared" si="19"/>
        <v>0</v>
      </c>
      <c r="K49" s="136">
        <f t="shared" si="20"/>
        <v>-31534.36</v>
      </c>
      <c r="N49" s="138">
        <f t="shared" si="18"/>
        <v>0</v>
      </c>
      <c r="O49" s="140"/>
      <c r="P49" s="140"/>
      <c r="Q49" s="120"/>
    </row>
    <row r="50" spans="1:17" ht="30">
      <c r="A50" s="172">
        <v>32</v>
      </c>
      <c r="B50" s="134" t="s">
        <v>128</v>
      </c>
      <c r="C50" s="167"/>
      <c r="D50" s="19" t="s">
        <v>134</v>
      </c>
      <c r="E50" s="18" t="s">
        <v>20</v>
      </c>
      <c r="F50" s="18">
        <v>1156.5</v>
      </c>
      <c r="G50" s="26">
        <v>28.24</v>
      </c>
      <c r="H50" s="26">
        <v>32659.56</v>
      </c>
      <c r="I50" s="136">
        <f>1156.5+350.7</f>
        <v>1507.2</v>
      </c>
      <c r="J50" s="136">
        <f t="shared" si="19"/>
        <v>42563.33</v>
      </c>
      <c r="K50" s="136">
        <f t="shared" si="20"/>
        <v>9903.77</v>
      </c>
      <c r="N50" s="138">
        <f t="shared" si="18"/>
        <v>42563.33</v>
      </c>
      <c r="O50" s="140"/>
      <c r="P50" s="140"/>
      <c r="Q50" s="120"/>
    </row>
    <row r="51" spans="1:17" ht="15" customHeight="1">
      <c r="A51" s="143"/>
      <c r="B51" s="144"/>
      <c r="C51" s="144"/>
      <c r="D51" s="145" t="s">
        <v>45</v>
      </c>
      <c r="E51" s="145"/>
      <c r="F51" s="145"/>
      <c r="G51" s="145"/>
      <c r="H51" s="158">
        <f>SUM(H43:H50)</f>
        <v>571669.31</v>
      </c>
      <c r="I51" s="147"/>
      <c r="J51" s="158">
        <f>SUM(J43:J50)</f>
        <v>842047.1</v>
      </c>
      <c r="K51" s="158">
        <f>SUM(K43:K50)</f>
        <v>270377.79000000004</v>
      </c>
      <c r="N51" s="138"/>
      <c r="O51" s="140"/>
      <c r="P51" s="140"/>
      <c r="Q51" s="120"/>
    </row>
    <row r="52" spans="1:17" ht="30">
      <c r="A52" s="129"/>
      <c r="B52" s="37" t="s">
        <v>135</v>
      </c>
      <c r="C52" s="12" t="s">
        <v>136</v>
      </c>
      <c r="D52" s="130" t="s">
        <v>137</v>
      </c>
      <c r="E52" s="131"/>
      <c r="F52" s="166"/>
      <c r="G52" s="166"/>
      <c r="H52" s="166"/>
      <c r="I52" s="153"/>
      <c r="J52" s="153"/>
      <c r="K52" s="153"/>
      <c r="N52" s="138">
        <f aca="true" t="shared" si="22" ref="N52:N62">J52-M52</f>
        <v>0</v>
      </c>
      <c r="O52" s="140"/>
      <c r="P52" s="140"/>
      <c r="Q52" s="120"/>
    </row>
    <row r="53" spans="1:17" ht="30">
      <c r="A53" s="172">
        <v>33</v>
      </c>
      <c r="B53" s="134" t="s">
        <v>138</v>
      </c>
      <c r="C53" s="167"/>
      <c r="D53" s="19" t="s">
        <v>139</v>
      </c>
      <c r="E53" s="18" t="s">
        <v>68</v>
      </c>
      <c r="F53" s="18">
        <v>4</v>
      </c>
      <c r="G53" s="26">
        <v>404.66</v>
      </c>
      <c r="H53" s="26">
        <v>1618.64</v>
      </c>
      <c r="I53" s="136">
        <f>4+1</f>
        <v>5</v>
      </c>
      <c r="J53" s="136">
        <f aca="true" t="shared" si="23" ref="J53:J62">ROUND(I53*G53,2)</f>
        <v>2023.3</v>
      </c>
      <c r="K53" s="136">
        <f aca="true" t="shared" si="24" ref="K53:K62">J53-H53</f>
        <v>404.65999999999985</v>
      </c>
      <c r="N53" s="138">
        <f t="shared" si="22"/>
        <v>2023.3</v>
      </c>
      <c r="O53" s="140"/>
      <c r="P53" s="140"/>
      <c r="Q53" s="120"/>
    </row>
    <row r="54" spans="1:17" ht="30">
      <c r="A54" s="172">
        <v>34</v>
      </c>
      <c r="B54" s="134" t="s">
        <v>138</v>
      </c>
      <c r="C54" s="167"/>
      <c r="D54" s="19" t="s">
        <v>140</v>
      </c>
      <c r="E54" s="18" t="s">
        <v>68</v>
      </c>
      <c r="F54" s="18">
        <v>4</v>
      </c>
      <c r="G54" s="26">
        <v>216.28</v>
      </c>
      <c r="H54" s="26">
        <v>865.12</v>
      </c>
      <c r="I54" s="136">
        <v>4</v>
      </c>
      <c r="J54" s="136">
        <f t="shared" si="23"/>
        <v>865.12</v>
      </c>
      <c r="K54" s="136">
        <f t="shared" si="24"/>
        <v>0</v>
      </c>
      <c r="N54" s="138">
        <f t="shared" si="22"/>
        <v>865.12</v>
      </c>
      <c r="O54" s="140"/>
      <c r="P54" s="140"/>
      <c r="Q54" s="120"/>
    </row>
    <row r="55" spans="1:17" ht="30">
      <c r="A55" s="172">
        <v>35</v>
      </c>
      <c r="B55" s="134" t="s">
        <v>138</v>
      </c>
      <c r="C55" s="167"/>
      <c r="D55" s="19" t="s">
        <v>141</v>
      </c>
      <c r="E55" s="18" t="s">
        <v>68</v>
      </c>
      <c r="F55" s="18">
        <v>1</v>
      </c>
      <c r="G55" s="26">
        <v>216.28</v>
      </c>
      <c r="H55" s="26">
        <v>216.28</v>
      </c>
      <c r="I55" s="136">
        <v>1</v>
      </c>
      <c r="J55" s="136">
        <f t="shared" si="23"/>
        <v>216.28</v>
      </c>
      <c r="K55" s="136">
        <f t="shared" si="24"/>
        <v>0</v>
      </c>
      <c r="N55" s="138">
        <f t="shared" si="22"/>
        <v>216.28</v>
      </c>
      <c r="O55" s="140"/>
      <c r="P55" s="140"/>
      <c r="Q55" s="120"/>
    </row>
    <row r="56" spans="1:17" ht="30">
      <c r="A56" s="172">
        <v>36</v>
      </c>
      <c r="B56" s="134" t="s">
        <v>138</v>
      </c>
      <c r="C56" s="167"/>
      <c r="D56" s="19" t="s">
        <v>142</v>
      </c>
      <c r="E56" s="18" t="s">
        <v>68</v>
      </c>
      <c r="F56" s="18">
        <v>8</v>
      </c>
      <c r="G56" s="26">
        <v>145.35</v>
      </c>
      <c r="H56" s="26">
        <v>1162.8</v>
      </c>
      <c r="I56" s="136">
        <v>8</v>
      </c>
      <c r="J56" s="136">
        <f t="shared" si="23"/>
        <v>1162.8</v>
      </c>
      <c r="K56" s="136">
        <f t="shared" si="24"/>
        <v>0</v>
      </c>
      <c r="N56" s="138">
        <f t="shared" si="22"/>
        <v>1162.8</v>
      </c>
      <c r="O56" s="140"/>
      <c r="P56" s="140"/>
      <c r="Q56" s="120"/>
    </row>
    <row r="57" spans="1:17" ht="30">
      <c r="A57" s="172">
        <v>37</v>
      </c>
      <c r="B57" s="134" t="s">
        <v>138</v>
      </c>
      <c r="C57" s="167"/>
      <c r="D57" s="19" t="s">
        <v>143</v>
      </c>
      <c r="E57" s="18" t="s">
        <v>68</v>
      </c>
      <c r="F57" s="18">
        <v>2</v>
      </c>
      <c r="G57" s="26">
        <v>809.32</v>
      </c>
      <c r="H57" s="26">
        <v>1618.64</v>
      </c>
      <c r="I57" s="136">
        <v>2</v>
      </c>
      <c r="J57" s="136">
        <f t="shared" si="23"/>
        <v>1618.64</v>
      </c>
      <c r="K57" s="136">
        <f t="shared" si="24"/>
        <v>0</v>
      </c>
      <c r="N57" s="138">
        <f t="shared" si="22"/>
        <v>1618.64</v>
      </c>
      <c r="O57" s="120"/>
      <c r="P57" s="120"/>
      <c r="Q57" s="120"/>
    </row>
    <row r="58" spans="1:17" ht="30">
      <c r="A58" s="172">
        <v>38</v>
      </c>
      <c r="B58" s="134" t="s">
        <v>138</v>
      </c>
      <c r="C58" s="167"/>
      <c r="D58" s="19" t="s">
        <v>144</v>
      </c>
      <c r="E58" s="18" t="s">
        <v>68</v>
      </c>
      <c r="F58" s="18">
        <v>5</v>
      </c>
      <c r="G58" s="26">
        <v>139.54</v>
      </c>
      <c r="H58" s="26">
        <v>697.7</v>
      </c>
      <c r="I58" s="136">
        <v>5</v>
      </c>
      <c r="J58" s="136">
        <f t="shared" si="23"/>
        <v>697.7</v>
      </c>
      <c r="K58" s="136">
        <f t="shared" si="24"/>
        <v>0</v>
      </c>
      <c r="N58" s="138">
        <f t="shared" si="22"/>
        <v>697.7</v>
      </c>
      <c r="O58" s="120"/>
      <c r="P58" s="120"/>
      <c r="Q58" s="120"/>
    </row>
    <row r="59" spans="1:17" ht="30">
      <c r="A59" s="172">
        <v>39</v>
      </c>
      <c r="B59" s="134" t="s">
        <v>145</v>
      </c>
      <c r="C59" s="167"/>
      <c r="D59" s="19" t="s">
        <v>146</v>
      </c>
      <c r="E59" s="18" t="s">
        <v>20</v>
      </c>
      <c r="F59" s="18">
        <v>3.9</v>
      </c>
      <c r="G59" s="26">
        <v>11.63</v>
      </c>
      <c r="H59" s="26">
        <v>45.36</v>
      </c>
      <c r="I59" s="136">
        <f>3.9+2.64</f>
        <v>6.54</v>
      </c>
      <c r="J59" s="136">
        <f t="shared" si="23"/>
        <v>76.06</v>
      </c>
      <c r="K59" s="136">
        <f t="shared" si="24"/>
        <v>30.700000000000003</v>
      </c>
      <c r="N59" s="138">
        <f t="shared" si="22"/>
        <v>76.06</v>
      </c>
      <c r="O59" s="140"/>
      <c r="P59" s="140"/>
      <c r="Q59" s="120"/>
    </row>
    <row r="60" spans="1:17" ht="30">
      <c r="A60" s="172">
        <v>40</v>
      </c>
      <c r="B60" s="134" t="s">
        <v>145</v>
      </c>
      <c r="C60" s="167"/>
      <c r="D60" s="19" t="s">
        <v>147</v>
      </c>
      <c r="E60" s="18" t="s">
        <v>20</v>
      </c>
      <c r="F60" s="18">
        <v>226.68</v>
      </c>
      <c r="G60" s="26">
        <v>11.63</v>
      </c>
      <c r="H60" s="26">
        <v>2636.29</v>
      </c>
      <c r="I60" s="136">
        <f>226.68+369.36</f>
        <v>596.04</v>
      </c>
      <c r="J60" s="136">
        <f t="shared" si="23"/>
        <v>6931.95</v>
      </c>
      <c r="K60" s="136">
        <f t="shared" si="24"/>
        <v>4295.66</v>
      </c>
      <c r="N60" s="138">
        <f t="shared" si="22"/>
        <v>6931.95</v>
      </c>
      <c r="O60" s="140"/>
      <c r="P60" s="140"/>
      <c r="Q60" s="120"/>
    </row>
    <row r="61" spans="1:17" ht="30">
      <c r="A61" s="172">
        <v>41</v>
      </c>
      <c r="B61" s="134" t="s">
        <v>145</v>
      </c>
      <c r="C61" s="167"/>
      <c r="D61" s="19" t="s">
        <v>148</v>
      </c>
      <c r="E61" s="18" t="s">
        <v>20</v>
      </c>
      <c r="F61" s="18">
        <v>20</v>
      </c>
      <c r="G61" s="26">
        <v>11.63</v>
      </c>
      <c r="H61" s="26">
        <v>232.6</v>
      </c>
      <c r="I61" s="136">
        <v>20</v>
      </c>
      <c r="J61" s="136">
        <f t="shared" si="23"/>
        <v>232.6</v>
      </c>
      <c r="K61" s="136">
        <f t="shared" si="24"/>
        <v>0</v>
      </c>
      <c r="N61" s="138">
        <f t="shared" si="22"/>
        <v>232.6</v>
      </c>
      <c r="O61" s="140"/>
      <c r="P61" s="140"/>
      <c r="Q61" s="120"/>
    </row>
    <row r="62" spans="1:17" ht="30">
      <c r="A62" s="172">
        <v>42</v>
      </c>
      <c r="B62" s="134" t="s">
        <v>145</v>
      </c>
      <c r="C62" s="167"/>
      <c r="D62" s="19" t="s">
        <v>149</v>
      </c>
      <c r="E62" s="18" t="s">
        <v>20</v>
      </c>
      <c r="F62" s="18">
        <v>21.6</v>
      </c>
      <c r="G62" s="26">
        <v>11.63</v>
      </c>
      <c r="H62" s="26">
        <v>251.21</v>
      </c>
      <c r="I62" s="136">
        <v>21.6</v>
      </c>
      <c r="J62" s="136">
        <f t="shared" si="23"/>
        <v>251.21</v>
      </c>
      <c r="K62" s="136">
        <f t="shared" si="24"/>
        <v>0</v>
      </c>
      <c r="N62" s="138">
        <f t="shared" si="22"/>
        <v>251.21</v>
      </c>
      <c r="O62" s="140"/>
      <c r="P62" s="140"/>
      <c r="Q62" s="120"/>
    </row>
    <row r="63" spans="1:17" ht="15" customHeight="1">
      <c r="A63" s="143"/>
      <c r="B63" s="144"/>
      <c r="C63" s="144"/>
      <c r="D63" s="145" t="s">
        <v>150</v>
      </c>
      <c r="E63" s="145"/>
      <c r="F63" s="145"/>
      <c r="G63" s="145"/>
      <c r="H63" s="158">
        <f>SUM(H53:H62)</f>
        <v>9344.64</v>
      </c>
      <c r="I63" s="147"/>
      <c r="J63" s="158">
        <f>SUM(J53:J62)</f>
        <v>14075.659999999998</v>
      </c>
      <c r="K63" s="158">
        <f>SUM(K53:K62)</f>
        <v>4731.0199999999995</v>
      </c>
      <c r="N63" s="138"/>
      <c r="O63" s="140"/>
      <c r="P63" s="140"/>
      <c r="Q63" s="120"/>
    </row>
    <row r="64" spans="1:17" ht="30">
      <c r="A64" s="129"/>
      <c r="B64" s="174"/>
      <c r="C64" s="174" t="s">
        <v>151</v>
      </c>
      <c r="D64" s="130" t="s">
        <v>152</v>
      </c>
      <c r="E64" s="131"/>
      <c r="F64" s="166"/>
      <c r="G64" s="166"/>
      <c r="H64" s="166"/>
      <c r="I64" s="153"/>
      <c r="J64" s="153"/>
      <c r="K64" s="153"/>
      <c r="M64" s="175"/>
      <c r="N64" s="138">
        <f aca="true" t="shared" si="25" ref="N64:N68">J64-M64</f>
        <v>0</v>
      </c>
      <c r="O64" s="140"/>
      <c r="P64" s="140"/>
      <c r="Q64" s="120"/>
    </row>
    <row r="65" spans="1:17" ht="30">
      <c r="A65" s="24">
        <v>43</v>
      </c>
      <c r="B65" s="24" t="s">
        <v>26</v>
      </c>
      <c r="C65" s="167"/>
      <c r="D65" s="19" t="s">
        <v>153</v>
      </c>
      <c r="E65" s="18" t="s">
        <v>41</v>
      </c>
      <c r="F65" s="18">
        <v>90</v>
      </c>
      <c r="G65" s="26">
        <v>68.7</v>
      </c>
      <c r="H65" s="26">
        <v>6183</v>
      </c>
      <c r="I65" s="136">
        <v>4</v>
      </c>
      <c r="J65" s="136">
        <f aca="true" t="shared" si="26" ref="J65:J68">ROUND(I65*G65,2)</f>
        <v>274.8</v>
      </c>
      <c r="K65" s="136">
        <f aca="true" t="shared" si="27" ref="K65:K68">J65-H65</f>
        <v>-5908.2</v>
      </c>
      <c r="M65" s="176"/>
      <c r="N65" s="138">
        <f t="shared" si="25"/>
        <v>274.8</v>
      </c>
      <c r="O65" s="177"/>
      <c r="P65" s="140"/>
      <c r="Q65" s="120"/>
    </row>
    <row r="66" spans="1:17" ht="30">
      <c r="A66" s="24">
        <v>44</v>
      </c>
      <c r="B66" s="24" t="s">
        <v>26</v>
      </c>
      <c r="C66" s="167"/>
      <c r="D66" s="19" t="s">
        <v>154</v>
      </c>
      <c r="E66" s="18" t="s">
        <v>41</v>
      </c>
      <c r="F66" s="18">
        <v>10</v>
      </c>
      <c r="G66" s="26">
        <v>68.7</v>
      </c>
      <c r="H66" s="26">
        <v>687</v>
      </c>
      <c r="I66" s="136">
        <v>0</v>
      </c>
      <c r="J66" s="136">
        <f t="shared" si="26"/>
        <v>0</v>
      </c>
      <c r="K66" s="136">
        <f t="shared" si="27"/>
        <v>-687</v>
      </c>
      <c r="M66" s="178"/>
      <c r="N66" s="138">
        <f t="shared" si="25"/>
        <v>0</v>
      </c>
      <c r="O66" s="179"/>
      <c r="P66" s="140"/>
      <c r="Q66" s="120"/>
    </row>
    <row r="67" spans="1:17" ht="30">
      <c r="A67" s="24">
        <v>45</v>
      </c>
      <c r="B67" s="24" t="s">
        <v>155</v>
      </c>
      <c r="C67" s="167"/>
      <c r="D67" s="19" t="s">
        <v>156</v>
      </c>
      <c r="E67" s="18" t="s">
        <v>41</v>
      </c>
      <c r="F67" s="18">
        <v>1578</v>
      </c>
      <c r="G67" s="26">
        <v>3.49</v>
      </c>
      <c r="H67" s="26">
        <v>5507.22</v>
      </c>
      <c r="I67" s="136">
        <f>1578+130+1672</f>
        <v>3380</v>
      </c>
      <c r="J67" s="136">
        <f t="shared" si="26"/>
        <v>11796.2</v>
      </c>
      <c r="K67" s="136">
        <f t="shared" si="27"/>
        <v>6288.9800000000005</v>
      </c>
      <c r="N67" s="138">
        <f t="shared" si="25"/>
        <v>11796.2</v>
      </c>
      <c r="O67" s="140"/>
      <c r="P67" s="140"/>
      <c r="Q67" s="120"/>
    </row>
    <row r="68" spans="1:17" ht="15">
      <c r="A68" s="24">
        <v>46</v>
      </c>
      <c r="B68" s="180"/>
      <c r="C68" s="167"/>
      <c r="D68" s="19" t="s">
        <v>157</v>
      </c>
      <c r="E68" s="18" t="s">
        <v>158</v>
      </c>
      <c r="F68" s="18">
        <v>1</v>
      </c>
      <c r="G68" s="26">
        <v>581.41</v>
      </c>
      <c r="H68" s="26">
        <v>581.41</v>
      </c>
      <c r="I68" s="136">
        <v>2</v>
      </c>
      <c r="J68" s="136">
        <f t="shared" si="26"/>
        <v>1162.82</v>
      </c>
      <c r="K68" s="136">
        <f t="shared" si="27"/>
        <v>581.41</v>
      </c>
      <c r="N68" s="138">
        <f t="shared" si="25"/>
        <v>1162.82</v>
      </c>
      <c r="O68" s="140"/>
      <c r="P68" s="140"/>
      <c r="Q68" s="120"/>
    </row>
    <row r="69" spans="1:17" ht="15" customHeight="1">
      <c r="A69" s="143"/>
      <c r="B69" s="144"/>
      <c r="C69" s="144"/>
      <c r="D69" s="145" t="s">
        <v>159</v>
      </c>
      <c r="E69" s="145"/>
      <c r="F69" s="145"/>
      <c r="G69" s="145"/>
      <c r="H69" s="158">
        <f>SUM(H65:H68)</f>
        <v>12958.630000000001</v>
      </c>
      <c r="I69" s="147"/>
      <c r="J69" s="158">
        <f>SUM(J65:J68)</f>
        <v>13233.82</v>
      </c>
      <c r="K69" s="158">
        <f>SUM(K65:K68)</f>
        <v>275.1900000000005</v>
      </c>
      <c r="N69" s="120"/>
      <c r="O69" s="120"/>
      <c r="P69" s="120"/>
      <c r="Q69" s="120"/>
    </row>
    <row r="70" spans="1:17" ht="12.75">
      <c r="A70" s="181"/>
      <c r="B70" s="182"/>
      <c r="C70" s="182"/>
      <c r="D70" s="183"/>
      <c r="E70" s="184"/>
      <c r="F70" s="183" t="s">
        <v>160</v>
      </c>
      <c r="G70" s="185"/>
      <c r="H70" s="186">
        <f>SUM(H69,H63,H51,H41,H30,H27,H20)</f>
        <v>749705.78</v>
      </c>
      <c r="I70" s="55"/>
      <c r="J70" s="186">
        <f>SUM(J69,J63,J51,J41,J30,J27,J20)</f>
        <v>1056091.99</v>
      </c>
      <c r="K70" s="186">
        <f aca="true" t="shared" si="28" ref="K70:K72">J70-H70</f>
        <v>306386.20999999996</v>
      </c>
      <c r="N70" s="120"/>
      <c r="O70" s="120"/>
      <c r="P70" s="120"/>
      <c r="Q70" s="120"/>
    </row>
    <row r="71" spans="1:17" ht="15">
      <c r="A71" s="55"/>
      <c r="B71" s="55"/>
      <c r="C71" s="55"/>
      <c r="E71" s="55"/>
      <c r="F71" s="55"/>
      <c r="G71" s="55"/>
      <c r="H71" s="187">
        <f>ROUND(0.23*H70,2)</f>
        <v>172432.33</v>
      </c>
      <c r="I71" s="55"/>
      <c r="J71" s="187">
        <f>ROUND(0.23*J70,2)</f>
        <v>242901.16</v>
      </c>
      <c r="K71" s="187">
        <f t="shared" si="28"/>
        <v>70468.83000000002</v>
      </c>
      <c r="N71" s="120"/>
      <c r="O71" s="120"/>
      <c r="P71" s="120"/>
      <c r="Q71" s="120"/>
    </row>
    <row r="72" spans="1:17" ht="15">
      <c r="A72" s="55"/>
      <c r="B72" s="55"/>
      <c r="C72" s="55"/>
      <c r="E72" s="55"/>
      <c r="F72" s="55"/>
      <c r="G72" s="55"/>
      <c r="H72" s="188">
        <f>SUM(H70:H71)</f>
        <v>922138.11</v>
      </c>
      <c r="I72" s="55"/>
      <c r="J72" s="188">
        <f>SUM(J70:J71)</f>
        <v>1298993.15</v>
      </c>
      <c r="K72" s="187">
        <f t="shared" si="28"/>
        <v>376855.0399999999</v>
      </c>
      <c r="N72" s="120"/>
      <c r="O72" s="120"/>
      <c r="P72" s="120"/>
      <c r="Q72" s="120"/>
    </row>
    <row r="73" spans="14:17" ht="12.75">
      <c r="N73" s="120"/>
      <c r="O73" s="120"/>
      <c r="P73" s="120"/>
      <c r="Q73" s="120"/>
    </row>
    <row r="74" spans="8:17" ht="12.75">
      <c r="H74" s="189"/>
      <c r="I74" s="190"/>
      <c r="J74" s="189"/>
      <c r="N74" s="120"/>
      <c r="O74" s="120"/>
      <c r="P74" s="120"/>
      <c r="Q74" s="120"/>
    </row>
    <row r="75" spans="9:17" ht="12.75">
      <c r="I75" s="137"/>
      <c r="J75" s="137"/>
      <c r="N75" s="120"/>
      <c r="O75" s="120"/>
      <c r="P75" s="120"/>
      <c r="Q75" s="120"/>
    </row>
    <row r="76" spans="14:17" ht="12.75">
      <c r="N76" s="120"/>
      <c r="O76" s="120"/>
      <c r="P76" s="120"/>
      <c r="Q76" s="120"/>
    </row>
  </sheetData>
  <sheetProtection selectLockedCells="1" selectUnlockedCells="1"/>
  <mergeCells count="11">
    <mergeCell ref="B1:G1"/>
    <mergeCell ref="D2:G2"/>
    <mergeCell ref="D3:G3"/>
    <mergeCell ref="D4:G4"/>
    <mergeCell ref="D20:G20"/>
    <mergeCell ref="D27:G27"/>
    <mergeCell ref="D30:G30"/>
    <mergeCell ref="D41:G41"/>
    <mergeCell ref="D51:G51"/>
    <mergeCell ref="D63:G63"/>
    <mergeCell ref="D69:G6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2018-09-19T10:43:48Z</dcterms:created>
  <dcterms:modified xsi:type="dcterms:W3CDTF">2018-09-24T12:22:38Z</dcterms:modified>
  <cp:category/>
  <cp:version/>
  <cp:contentType/>
  <cp:contentStatus/>
  <cp:revision>2</cp:revision>
</cp:coreProperties>
</file>